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187b58b05880d948/Escritorio/DOCUMENTOS PARA PUBLICAR IP 002 15N/"/>
    </mc:Choice>
  </mc:AlternateContent>
  <xr:revisionPtr revIDLastSave="0" documentId="11_B01C2196BFA0D74E726CE10F7D8437E1F7C3DF6F" xr6:coauthVersionLast="45" xr6:coauthVersionMax="45" xr10:uidLastSave="{00000000-0000-0000-0000-000000000000}"/>
  <bookViews>
    <workbookView xWindow="-120" yWindow="-120" windowWidth="20730" windowHeight="11160" tabRatio="417" xr2:uid="{00000000-000D-0000-FFFF-FFFF00000000}"/>
  </bookViews>
  <sheets>
    <sheet name="Evaluación" sheetId="1" r:id="rId1"/>
    <sheet name="Registro de cifras" sheetId="2" r:id="rId2"/>
    <sheet name="Habilitación" sheetId="3" r:id="rId3"/>
  </sheets>
  <definedNames>
    <definedName name="_xlnm.Print_Area" localSheetId="0">Evaluación!$A$1:$D$72</definedName>
    <definedName name="_xlnm.Print_Titles" localSheetId="0">Evaluación!$A:$C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3" l="1"/>
  <c r="D42" i="2"/>
  <c r="E54" i="1" l="1"/>
  <c r="D54" i="1"/>
  <c r="D50" i="1"/>
  <c r="F10" i="1"/>
  <c r="B4" i="3" s="1"/>
  <c r="I30" i="2"/>
  <c r="E13" i="3" s="1"/>
  <c r="I28" i="2"/>
  <c r="I26" i="2"/>
  <c r="F49" i="1" s="1"/>
  <c r="I24" i="2"/>
  <c r="F50" i="1" s="1"/>
  <c r="I15" i="2"/>
  <c r="I11" i="2"/>
  <c r="F43" i="1" s="1"/>
  <c r="I12" i="2"/>
  <c r="I8" i="2"/>
  <c r="I7" i="2"/>
  <c r="E8" i="3" s="1"/>
  <c r="E55" i="1"/>
  <c r="E50" i="1"/>
  <c r="E49" i="1"/>
  <c r="E43" i="1"/>
  <c r="E42" i="1"/>
  <c r="E33" i="1"/>
  <c r="E32" i="1"/>
  <c r="E10" i="1"/>
  <c r="D10" i="1"/>
  <c r="F32" i="1" l="1"/>
  <c r="F31" i="1" s="1"/>
  <c r="F34" i="1" s="1"/>
  <c r="F42" i="1"/>
  <c r="F41" i="1" s="1"/>
  <c r="F44" i="1" s="1"/>
  <c r="F33" i="1"/>
  <c r="F54" i="1"/>
  <c r="E10" i="3"/>
  <c r="E12" i="3"/>
  <c r="F55" i="1"/>
  <c r="F53" i="1" s="1"/>
  <c r="F56" i="1" s="1"/>
  <c r="F48" i="1"/>
  <c r="F51" i="1" s="1"/>
  <c r="E48" i="1"/>
  <c r="E51" i="1" s="1"/>
  <c r="E31" i="1"/>
  <c r="E34" i="1" s="1"/>
  <c r="E53" i="1"/>
  <c r="E56" i="1" s="1"/>
  <c r="E41" i="1"/>
  <c r="E44" i="1" s="1"/>
  <c r="G13" i="2" l="1"/>
  <c r="G9" i="2"/>
  <c r="E38" i="1" s="1"/>
  <c r="G21" i="2" l="1"/>
  <c r="E37" i="1"/>
  <c r="E36" i="1" s="1"/>
  <c r="E39" i="1" s="1"/>
  <c r="G22" i="2"/>
  <c r="F12" i="3"/>
  <c r="D55" i="1" l="1"/>
  <c r="D49" i="1"/>
  <c r="D48" i="1" s="1"/>
  <c r="D51" i="1" s="1"/>
  <c r="D33" i="1"/>
  <c r="D32" i="1"/>
  <c r="D53" i="1" l="1"/>
  <c r="D56" i="1" s="1"/>
  <c r="D31" i="1"/>
  <c r="D34" i="1" s="1"/>
  <c r="D4" i="2"/>
  <c r="D9" i="2" l="1"/>
  <c r="D13" i="2"/>
  <c r="I13" i="2" s="1"/>
  <c r="D42" i="1"/>
  <c r="D43" i="1"/>
  <c r="F37" i="1" l="1"/>
  <c r="D38" i="1"/>
  <c r="I9" i="2"/>
  <c r="F38" i="1" s="1"/>
  <c r="D37" i="1"/>
  <c r="D36" i="1" s="1"/>
  <c r="D39" i="1" s="1"/>
  <c r="D21" i="2"/>
  <c r="I21" i="2" s="1"/>
  <c r="D41" i="1"/>
  <c r="D44" i="1" s="1"/>
  <c r="I22" i="2" l="1"/>
  <c r="E9" i="3"/>
  <c r="F36" i="1"/>
  <c r="F39" i="1" s="1"/>
  <c r="D60" i="1" s="1"/>
  <c r="D22" i="2"/>
</calcChain>
</file>

<file path=xl/sharedStrings.xml><?xml version="1.0" encoding="utf-8"?>
<sst xmlns="http://schemas.openxmlformats.org/spreadsheetml/2006/main" count="128" uniqueCount="97">
  <si>
    <t>Patrimonio</t>
  </si>
  <si>
    <t>Evaluación Financiera</t>
  </si>
  <si>
    <t>Nivel de endeudamiento</t>
  </si>
  <si>
    <t xml:space="preserve">  Pasivo Total        </t>
  </si>
  <si>
    <t xml:space="preserve">  Activo Total</t>
  </si>
  <si>
    <t>Índice de liquidez</t>
  </si>
  <si>
    <t xml:space="preserve">    Activo Corriente   </t>
  </si>
  <si>
    <t xml:space="preserve">   Pasivo Corriente</t>
  </si>
  <si>
    <t>Atentamente,</t>
  </si>
  <si>
    <t>Activo Corriente</t>
  </si>
  <si>
    <t>Activo no Corriente</t>
  </si>
  <si>
    <t>Activo Total</t>
  </si>
  <si>
    <t>Pasivo Corriente</t>
  </si>
  <si>
    <t>Pasivo no Corriente</t>
  </si>
  <si>
    <t>Pasivo Total</t>
  </si>
  <si>
    <t>Pasivo + Patrimonio</t>
  </si>
  <si>
    <t>Objeto:</t>
  </si>
  <si>
    <t>SANDRA PATRICIA SOTELO AMAYA</t>
  </si>
  <si>
    <t>SANDRA SOFIA MARTINEZ PEREZ</t>
  </si>
  <si>
    <t>Equipo Evaluador Componente Financiero.</t>
  </si>
  <si>
    <t>NALLY ROCIO BUSTOS RONCANCIO</t>
  </si>
  <si>
    <t>Contratar la prestación de servicios de actividades de seguridad y salud en el trabajo para los directivos docentes y docentes afiliados al Fondo Nacional de Prestaciones Sociales del Magisterio en (5) regiones geográficas, que cubren el territorio nacional.</t>
  </si>
  <si>
    <t>INVITACIÓN PUBLICA No. 002 DE 2020 FOMAG</t>
  </si>
  <si>
    <t>9. CONDICIONES Y DOCUMENTOS DE CONTENIDO FINANCIEROS.</t>
  </si>
  <si>
    <t>9.1</t>
  </si>
  <si>
    <t>ESTADOS FINANCIEROS Y NOTAS A 31 DE DICIEMBRE DE 2019</t>
  </si>
  <si>
    <t>Estados Financieros emitidos con corte al 31 de diciembre de 2019, acompañados de las notas a los Estados financieros, debidamente firmados por Representante Legal, Contador Público y en los casos en que la norma lo establezca, por el Revisor Fiscal. (Deben ser comparativos con el año inmediatamente anterior y cumplir con los requisitos normativos aplicables). A efectos de evaluar los indicadores de capacidad financiera, el estado de situación financiera debe desagregar el valor del activo corriente, activo total, pasivo corriente, pasivo total y patrimonio. El Estado de Resultados deberá desagregar el valor de los ingresos operacionales, la utilidad operacional, la utilidad neta y los gastos por intereses.</t>
  </si>
  <si>
    <t>Los Estados financierso deberán ir acompañados de :</t>
  </si>
  <si>
    <t xml:space="preserve">• Notas a los estados financieros  </t>
  </si>
  <si>
    <t xml:space="preserve">• Certificación de los estados financieros de conformidad con lo dispuesto en el artículo 37 de la Ley 222 de 1995.  </t>
  </si>
  <si>
    <t xml:space="preserve"> • Dictamen del Revisor Fiscal (cuando aplique)</t>
  </si>
  <si>
    <t xml:space="preserve">• Fotocopia de la tarjeta profesional y antecedentes disciplinarios de contador y revisor fiscal (cuando este último aplique).                                                                                            </t>
  </si>
  <si>
    <t xml:space="preserve">• Indicadores de capacidad financiera, Anexo No. 06   </t>
  </si>
  <si>
    <t>• Proponentes Plurales: En el caso de ofertas presentadas por unión temporal o consorcio, cada integrante del proponente plural, debe presentar sus respectivos estados financieros a 31 de diciembre de 2019, con los requisitos y documentos antesseñalados.</t>
  </si>
  <si>
    <t>9.1.1.</t>
  </si>
  <si>
    <t>9.1.2.</t>
  </si>
  <si>
    <t>9.1.3.</t>
  </si>
  <si>
    <t>9.1.4.</t>
  </si>
  <si>
    <t>9.1.5</t>
  </si>
  <si>
    <t>Capital de Trabajo</t>
  </si>
  <si>
    <t>b</t>
  </si>
  <si>
    <t>Minimo 1</t>
  </si>
  <si>
    <t xml:space="preserve"> </t>
  </si>
  <si>
    <r>
      <rPr>
        <b/>
        <sz val="10"/>
        <color theme="1"/>
        <rFont val="Calibri"/>
        <family val="2"/>
        <scheme val="minor"/>
      </rPr>
      <t>Liquidez:</t>
    </r>
    <r>
      <rPr>
        <sz val="10"/>
        <color theme="1"/>
        <rFont val="Calibri"/>
        <family val="2"/>
        <scheme val="minor"/>
      </rPr>
      <t xml:space="preserve"> Mínimo 1 (uno)</t>
    </r>
  </si>
  <si>
    <r>
      <rPr>
        <b/>
        <sz val="10"/>
        <color theme="1"/>
        <rFont val="Calibri"/>
        <family val="2"/>
        <scheme val="minor"/>
      </rPr>
      <t xml:space="preserve">Endeudamiento: </t>
    </r>
    <r>
      <rPr>
        <sz val="10"/>
        <color theme="1"/>
        <rFont val="Calibri"/>
        <family val="2"/>
        <scheme val="minor"/>
      </rPr>
      <t xml:space="preserve">Máximo 75% (setenta y cinco por ciento)    </t>
    </r>
  </si>
  <si>
    <r>
      <rPr>
        <b/>
        <sz val="10"/>
        <color theme="1"/>
        <rFont val="Calibri"/>
        <family val="2"/>
        <scheme val="minor"/>
      </rPr>
      <t>CT Capital de Trabajo:</t>
    </r>
    <r>
      <rPr>
        <sz val="10"/>
        <color theme="1"/>
        <rFont val="Calibri"/>
        <family val="2"/>
        <scheme val="minor"/>
      </rPr>
      <t xml:space="preserve">Mayor o Igual al 20% del presupuesto de la región a la cual presente oferta o mayor o igual al 20 % de la sumatoria de los presupuestos de las regiones, cuando presente ofertas para más de una región. En este último caso, se considerará habilitado para aquellas regiones donde el capital de trabajo sea mayor o igual al 20% del presupuesto acumulado de las regiones ofertadas, considerando en primer lugar la oferta de la región de mayor presupuesto y en forma descendente.     </t>
    </r>
  </si>
  <si>
    <t>Utilidades o excedentes acumulados</t>
  </si>
  <si>
    <t>Reservas Obligatorias</t>
  </si>
  <si>
    <t>Utilidad del Ejercicio</t>
  </si>
  <si>
    <t>Ajustes por Adopciòn NIIF</t>
  </si>
  <si>
    <t>9.1.6</t>
  </si>
  <si>
    <t>Indicadores de capacidad organizacional</t>
  </si>
  <si>
    <r>
      <rPr>
        <b/>
        <sz val="10"/>
        <color theme="1"/>
        <rFont val="Calibri"/>
        <family val="2"/>
        <scheme val="minor"/>
      </rPr>
      <t>Margen Neto:</t>
    </r>
    <r>
      <rPr>
        <sz val="10"/>
        <color theme="1"/>
        <rFont val="Calibri"/>
        <family val="2"/>
        <scheme val="minor"/>
      </rPr>
      <t xml:space="preserve"> Mayor o igual al 0,1% (cero punto uno por ciento)</t>
    </r>
  </si>
  <si>
    <r>
      <rPr>
        <b/>
        <sz val="10"/>
        <color theme="1"/>
        <rFont val="Calibri"/>
        <family val="2"/>
        <scheme val="minor"/>
      </rPr>
      <t>Margen Operacional:</t>
    </r>
    <r>
      <rPr>
        <sz val="10"/>
        <color theme="1"/>
        <rFont val="Calibri"/>
        <family val="2"/>
        <scheme val="minor"/>
      </rPr>
      <t xml:space="preserve"> Mayor o igual al 0,5% (cero punto cinco por ciento)</t>
    </r>
  </si>
  <si>
    <t>EVALUACIÓN FINANCIERA REQUISITOS HABILITANTES</t>
  </si>
  <si>
    <t>Activo Corriente - Pasivo Corriente</t>
  </si>
  <si>
    <t>INVITACIÓN PUBLICA 002 DE 2020 FOMAG</t>
  </si>
  <si>
    <t>Criterio</t>
  </si>
  <si>
    <t>Indice Requerido</t>
  </si>
  <si>
    <t>Valor Indicador</t>
  </si>
  <si>
    <t>20% Presupuesto Region</t>
  </si>
  <si>
    <t>Cumple</t>
  </si>
  <si>
    <t>a</t>
  </si>
  <si>
    <t>CAPITAL DE TRABAJO (Activo Corriente - Pasivo Corriente)</t>
  </si>
  <si>
    <t>SI</t>
  </si>
  <si>
    <t>NIVEL DE ENDEUDAMIENTO (Pasivo Total - Reserva Tecnica / Activo Total) *100</t>
  </si>
  <si>
    <t>c</t>
  </si>
  <si>
    <t xml:space="preserve">INDICE DE LIQUIDEZ (Activo Corriente / Pasivo Corriente) = No.  De veces </t>
  </si>
  <si>
    <t>Utilidad Operacional</t>
  </si>
  <si>
    <t>Ingresos Ordinacrios</t>
  </si>
  <si>
    <t>Utilidad antes de impuestos</t>
  </si>
  <si>
    <t>Impuestos</t>
  </si>
  <si>
    <t>Utiliada Ejercicio</t>
  </si>
  <si>
    <t>Evaluación Capacidad Organizacional</t>
  </si>
  <si>
    <t>Margen Operacional</t>
  </si>
  <si>
    <t xml:space="preserve">Utilidad Operacional </t>
  </si>
  <si>
    <t>Ingresos Operacionales</t>
  </si>
  <si>
    <t>Margen Neto</t>
  </si>
  <si>
    <t>Utilidad Neta</t>
  </si>
  <si>
    <t>EVALUACION FINANCIERA  Y ORGANIZACIONAL</t>
  </si>
  <si>
    <t>CONDICIONES FINANCIERAS Y ORGANIZACIONALES</t>
  </si>
  <si>
    <t>MARGEN OPERACIONAL (Utilidad Operacional / Ingresos Operacionales)</t>
  </si>
  <si>
    <t>MARGEN NETO (Utilidad Neta / Ingresos Operacionales)</t>
  </si>
  <si>
    <t>Minino 0,5%</t>
  </si>
  <si>
    <t>Minimo 0,1%</t>
  </si>
  <si>
    <t>Habilitado</t>
  </si>
  <si>
    <t>Capital</t>
  </si>
  <si>
    <t>CLINICA DE URGENCIAS BUCARAMANGA S.A.S</t>
  </si>
  <si>
    <t>PROSERVANDA SG - SST S.A.S</t>
  </si>
  <si>
    <t>900.581.702-9</t>
  </si>
  <si>
    <t>830.129.499-8</t>
  </si>
  <si>
    <t>U.T. RIESGOS LABORALES 2020</t>
  </si>
  <si>
    <t>Valor Presupuesto Region Centro</t>
  </si>
  <si>
    <t>Valor Presupuesto Region Suroccidente</t>
  </si>
  <si>
    <t>Valor Presupuesto Region Oriente</t>
  </si>
  <si>
    <t>REGION: CENTRO, SUROCCIDENTE Y ORIENTE</t>
  </si>
  <si>
    <t>Mayor o igual 20% de la sumatoria de los presupuestos de las regiones a adjudicar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</si>
</sst>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quot;$&quot;\ * #,##0.00_);_(&quot;$&quot;\ * \(#,##0.00\);_(&quot;$&quot;\ * &quot;-&quot;??_);_(@_)"/>
    <numFmt numFmtId="165" formatCode="_(* #,##0.00_);_(* \(#,##0.00\);_(* &quot;-&quot;??_);_(@_)"/>
    <numFmt numFmtId="166" formatCode="_(&quot;$&quot;\ * #,##0_);_(&quot;$&quot;\ * \(#,##0\);_(&quot;$&quot;\ * &quot;-&quot;??_);_(@_)"/>
    <numFmt numFmtId="167" formatCode="_(* #,##0_);_(* \(#,##0\);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color rgb="FFFF0000"/>
      <name val="Arial"/>
      <family val="2"/>
    </font>
    <font>
      <b/>
      <sz val="11"/>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b/>
      <sz val="1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rgb="FF00FFFF"/>
        <bgColor indexed="64"/>
      </patternFill>
    </fill>
    <fill>
      <patternFill patternType="solid">
        <fgColor rgb="FFFF0066"/>
        <bgColor indexed="64"/>
      </patternFill>
    </fill>
    <fill>
      <patternFill patternType="solid">
        <fgColor theme="4" tint="0.59999389629810485"/>
        <bgColor indexed="64"/>
      </patternFill>
    </fill>
  </fills>
  <borders count="19">
    <border>
      <left/>
      <right/>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112">
    <xf numFmtId="0" fontId="0" fillId="0" borderId="0" xfId="0"/>
    <xf numFmtId="165" fontId="2" fillId="0" borderId="0" xfId="1" applyFont="1"/>
    <xf numFmtId="165" fontId="3" fillId="0" borderId="0" xfId="1" applyFont="1" applyAlignment="1">
      <alignment horizontal="left" indent="1"/>
    </xf>
    <xf numFmtId="164" fontId="3" fillId="0" borderId="0" xfId="2" applyFont="1"/>
    <xf numFmtId="165" fontId="4" fillId="0" borderId="0" xfId="1" applyFont="1"/>
    <xf numFmtId="165" fontId="2" fillId="2" borderId="0" xfId="1" applyFont="1" applyFill="1"/>
    <xf numFmtId="164" fontId="3" fillId="2" borderId="0" xfId="2" applyFont="1" applyFill="1"/>
    <xf numFmtId="165" fontId="4" fillId="2" borderId="0" xfId="1" applyFont="1" applyFill="1"/>
    <xf numFmtId="165" fontId="2" fillId="0" borderId="0" xfId="1" applyFont="1" applyAlignment="1">
      <alignment horizontal="center" vertical="center" wrapText="1"/>
    </xf>
    <xf numFmtId="165" fontId="2" fillId="2" borderId="0" xfId="1" applyFont="1" applyFill="1" applyAlignment="1">
      <alignment horizontal="center" vertical="center" wrapText="1"/>
    </xf>
    <xf numFmtId="165" fontId="3" fillId="0" borderId="0" xfId="1" applyFont="1" applyAlignment="1">
      <alignment horizontal="center"/>
    </xf>
    <xf numFmtId="14" fontId="2" fillId="3" borderId="0" xfId="1" applyNumberFormat="1" applyFont="1" applyFill="1" applyAlignment="1">
      <alignment horizontal="center" vertical="center" wrapText="1"/>
    </xf>
    <xf numFmtId="165" fontId="3" fillId="0" borderId="0" xfId="1" applyFont="1"/>
    <xf numFmtId="0" fontId="5" fillId="0" borderId="0" xfId="0" applyFont="1"/>
    <xf numFmtId="0" fontId="0" fillId="0" borderId="0" xfId="0" applyFont="1" applyAlignment="1">
      <alignment vertical="center"/>
    </xf>
    <xf numFmtId="0" fontId="5" fillId="0" borderId="0" xfId="0" applyFont="1" applyAlignment="1">
      <alignment horizontal="centerContinuous" vertical="center"/>
    </xf>
    <xf numFmtId="0" fontId="0" fillId="0" borderId="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5" fillId="0" borderId="0" xfId="0" applyFont="1" applyBorder="1" applyAlignment="1">
      <alignment vertical="center"/>
    </xf>
    <xf numFmtId="165" fontId="5" fillId="0" borderId="0" xfId="1" applyFont="1" applyBorder="1" applyAlignment="1">
      <alignment horizontal="center" vertical="center"/>
    </xf>
    <xf numFmtId="0" fontId="6" fillId="0" borderId="0" xfId="0" applyFont="1" applyBorder="1" applyAlignment="1">
      <alignment vertical="center"/>
    </xf>
    <xf numFmtId="0" fontId="0" fillId="0" borderId="1" xfId="0" applyFont="1" applyBorder="1" applyAlignment="1">
      <alignment vertical="center" wrapText="1"/>
    </xf>
    <xf numFmtId="0" fontId="0" fillId="0" borderId="0" xfId="0" applyFont="1" applyBorder="1" applyAlignment="1">
      <alignment vertical="center" wrapText="1"/>
    </xf>
    <xf numFmtId="165" fontId="5" fillId="0" borderId="0" xfId="1" applyFont="1" applyBorder="1" applyAlignment="1">
      <alignment horizontal="center" vertical="center" wrapText="1"/>
    </xf>
    <xf numFmtId="0" fontId="0" fillId="0" borderId="0" xfId="0" applyFont="1" applyAlignment="1">
      <alignment vertical="center" wrapText="1"/>
    </xf>
    <xf numFmtId="0" fontId="7" fillId="0" borderId="1" xfId="0" applyFont="1" applyBorder="1" applyAlignment="1">
      <alignment horizontal="left" vertical="center"/>
    </xf>
    <xf numFmtId="165" fontId="7" fillId="0" borderId="0" xfId="1" applyFont="1" applyBorder="1" applyAlignment="1">
      <alignment horizontal="center" vertical="center"/>
    </xf>
    <xf numFmtId="0" fontId="7" fillId="0" borderId="1" xfId="0" applyFont="1" applyBorder="1" applyAlignment="1">
      <alignment horizontal="center" vertical="center"/>
    </xf>
    <xf numFmtId="165" fontId="6" fillId="0" borderId="0" xfId="1" applyFont="1" applyBorder="1" applyAlignment="1">
      <alignment horizontal="center" vertical="center"/>
    </xf>
    <xf numFmtId="0" fontId="0" fillId="0" borderId="0" xfId="0" applyFont="1" applyAlignment="1">
      <alignment horizontal="center" vertical="center"/>
    </xf>
    <xf numFmtId="0" fontId="7" fillId="0" borderId="1"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horizontal="left" vertical="center"/>
    </xf>
    <xf numFmtId="0" fontId="7" fillId="0" borderId="0" xfId="0" applyFont="1" applyBorder="1"/>
    <xf numFmtId="0" fontId="6" fillId="0" borderId="1" xfId="0" applyFont="1" applyBorder="1" applyAlignment="1">
      <alignment vertical="center"/>
    </xf>
    <xf numFmtId="0" fontId="6" fillId="0" borderId="0" xfId="0" applyFont="1" applyAlignment="1">
      <alignment vertical="center"/>
    </xf>
    <xf numFmtId="0" fontId="7" fillId="0" borderId="4" xfId="0" applyFont="1" applyBorder="1"/>
    <xf numFmtId="0" fontId="6" fillId="0" borderId="7" xfId="0" applyFont="1" applyBorder="1" applyAlignment="1">
      <alignment vertical="center"/>
    </xf>
    <xf numFmtId="0" fontId="8" fillId="0" borderId="5" xfId="0" applyFont="1" applyBorder="1" applyAlignment="1">
      <alignment horizontal="left" indent="2"/>
    </xf>
    <xf numFmtId="0" fontId="6" fillId="0" borderId="5" xfId="0" quotePrefix="1" applyFont="1" applyBorder="1" applyAlignment="1">
      <alignment horizontal="left" indent="2"/>
    </xf>
    <xf numFmtId="0" fontId="6" fillId="0" borderId="6" xfId="0" applyFont="1" applyBorder="1"/>
    <xf numFmtId="0" fontId="6" fillId="0" borderId="10" xfId="0" applyFont="1" applyBorder="1" applyAlignment="1">
      <alignment vertical="center"/>
    </xf>
    <xf numFmtId="0" fontId="6" fillId="0" borderId="0" xfId="0" applyFont="1" applyBorder="1"/>
    <xf numFmtId="0" fontId="7" fillId="0" borderId="0" xfId="0" applyFont="1" applyBorder="1" applyAlignment="1">
      <alignment horizontal="left" vertical="center"/>
    </xf>
    <xf numFmtId="0" fontId="0" fillId="0" borderId="2" xfId="0" applyFont="1" applyBorder="1" applyAlignment="1">
      <alignment vertical="center"/>
    </xf>
    <xf numFmtId="0" fontId="0" fillId="0" borderId="3" xfId="0" applyFont="1" applyBorder="1" applyAlignment="1">
      <alignment vertical="center"/>
    </xf>
    <xf numFmtId="165" fontId="7" fillId="0" borderId="0" xfId="1" applyFont="1" applyFill="1" applyBorder="1" applyAlignment="1">
      <alignment horizontal="center" vertical="center"/>
    </xf>
    <xf numFmtId="165" fontId="6" fillId="0" borderId="0" xfId="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Alignment="1">
      <alignment horizontal="center" vertical="center"/>
    </xf>
    <xf numFmtId="166" fontId="7" fillId="0" borderId="0" xfId="2" applyNumberFormat="1" applyFont="1" applyFill="1" applyBorder="1" applyAlignment="1">
      <alignment horizontal="center" vertical="center"/>
    </xf>
    <xf numFmtId="167" fontId="6" fillId="0" borderId="0" xfId="1" applyNumberFormat="1" applyFont="1" applyFill="1" applyBorder="1" applyAlignment="1">
      <alignment horizontal="center" vertical="center"/>
    </xf>
    <xf numFmtId="165" fontId="7" fillId="0" borderId="10" xfId="1" applyFont="1" applyFill="1" applyBorder="1" applyAlignment="1">
      <alignment horizontal="center" vertical="center"/>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6" fillId="0" borderId="0" xfId="1" applyNumberFormat="1" applyFont="1" applyFill="1" applyBorder="1" applyAlignment="1">
      <alignment horizontal="left" vertical="top" wrapText="1"/>
    </xf>
    <xf numFmtId="0" fontId="7" fillId="0" borderId="13"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vertical="center"/>
    </xf>
    <xf numFmtId="0" fontId="6" fillId="0" borderId="14" xfId="0" applyFont="1" applyBorder="1" applyAlignment="1">
      <alignment horizontal="center" vertical="center" wrapText="1"/>
    </xf>
    <xf numFmtId="41" fontId="6" fillId="0" borderId="14" xfId="4" applyFont="1" applyBorder="1" applyAlignment="1">
      <alignment horizontal="center" vertical="center"/>
    </xf>
    <xf numFmtId="0" fontId="6" fillId="0" borderId="14" xfId="0" applyFont="1" applyBorder="1" applyAlignment="1">
      <alignment horizontal="center" vertical="center"/>
    </xf>
    <xf numFmtId="9" fontId="6" fillId="0" borderId="14" xfId="0" applyNumberFormat="1" applyFont="1" applyBorder="1" applyAlignment="1">
      <alignment horizontal="center" vertical="center" wrapText="1"/>
    </xf>
    <xf numFmtId="10" fontId="6" fillId="0" borderId="14" xfId="0" applyNumberFormat="1" applyFont="1" applyBorder="1" applyAlignment="1">
      <alignment horizontal="center" vertical="center"/>
    </xf>
    <xf numFmtId="2" fontId="6" fillId="0" borderId="14" xfId="0" applyNumberFormat="1" applyFont="1" applyBorder="1" applyAlignment="1">
      <alignment horizontal="center" vertical="center"/>
    </xf>
    <xf numFmtId="41" fontId="0" fillId="0" borderId="0" xfId="4" applyFont="1"/>
    <xf numFmtId="41" fontId="0" fillId="0" borderId="0" xfId="0" applyNumberFormat="1"/>
    <xf numFmtId="165" fontId="3" fillId="2" borderId="0" xfId="1" applyFont="1" applyFill="1"/>
    <xf numFmtId="165" fontId="3" fillId="4" borderId="0" xfId="1" applyFont="1" applyFill="1"/>
    <xf numFmtId="9" fontId="3" fillId="4" borderId="0" xfId="3" applyFont="1" applyFill="1"/>
    <xf numFmtId="0" fontId="7" fillId="0" borderId="0" xfId="0" applyFont="1" applyAlignment="1">
      <alignment horizontal="center" vertical="center" wrapText="1"/>
    </xf>
    <xf numFmtId="10" fontId="7" fillId="0" borderId="7" xfId="3" applyNumberFormat="1" applyFont="1" applyFill="1" applyBorder="1" applyAlignment="1">
      <alignment horizontal="center" vertical="center"/>
    </xf>
    <xf numFmtId="10" fontId="6" fillId="0" borderId="14" xfId="3" applyNumberFormat="1" applyFont="1" applyBorder="1" applyAlignment="1">
      <alignment horizontal="center" vertical="center"/>
    </xf>
    <xf numFmtId="37" fontId="7" fillId="0" borderId="7" xfId="1" applyNumberFormat="1" applyFont="1" applyFill="1" applyBorder="1" applyAlignment="1">
      <alignment horizontal="center" vertical="center"/>
    </xf>
    <xf numFmtId="0" fontId="5" fillId="0" borderId="0" xfId="0" applyFont="1" applyAlignment="1">
      <alignment horizontal="center" vertical="center" wrapText="1"/>
    </xf>
    <xf numFmtId="0" fontId="7" fillId="0" borderId="15" xfId="0" applyFont="1" applyBorder="1"/>
    <xf numFmtId="0" fontId="6" fillId="0" borderId="16" xfId="0" applyFont="1" applyBorder="1" applyAlignment="1">
      <alignment horizontal="left" indent="2"/>
    </xf>
    <xf numFmtId="0" fontId="6" fillId="0" borderId="16" xfId="0" quotePrefix="1" applyFont="1" applyBorder="1" applyAlignment="1">
      <alignment horizontal="left" indent="2"/>
    </xf>
    <xf numFmtId="0" fontId="6" fillId="0" borderId="13" xfId="0" applyFont="1" applyBorder="1"/>
    <xf numFmtId="37" fontId="7" fillId="0" borderId="15" xfId="1" applyNumberFormat="1" applyFont="1" applyFill="1" applyBorder="1" applyAlignment="1">
      <alignment horizontal="center" vertical="center"/>
    </xf>
    <xf numFmtId="167" fontId="6" fillId="0" borderId="16" xfId="1" applyNumberFormat="1" applyFont="1" applyFill="1" applyBorder="1" applyAlignment="1">
      <alignment horizontal="center" vertical="center"/>
    </xf>
    <xf numFmtId="0" fontId="6" fillId="0" borderId="4" xfId="0" applyFont="1" applyBorder="1" applyAlignment="1">
      <alignment vertical="center"/>
    </xf>
    <xf numFmtId="10" fontId="7" fillId="0" borderId="8" xfId="3" applyNumberFormat="1" applyFont="1" applyFill="1" applyBorder="1" applyAlignment="1">
      <alignment horizontal="center" vertical="center"/>
    </xf>
    <xf numFmtId="0" fontId="6" fillId="0" borderId="5" xfId="0" applyFont="1" applyBorder="1" applyAlignment="1">
      <alignment vertical="center"/>
    </xf>
    <xf numFmtId="167" fontId="6" fillId="0" borderId="9" xfId="1" applyNumberFormat="1" applyFont="1" applyFill="1" applyBorder="1" applyAlignment="1">
      <alignment horizontal="center" vertical="center"/>
    </xf>
    <xf numFmtId="0" fontId="6" fillId="0" borderId="6" xfId="0" applyFont="1" applyBorder="1" applyAlignment="1">
      <alignment vertical="center"/>
    </xf>
    <xf numFmtId="165" fontId="7" fillId="0" borderId="11" xfId="1" applyFont="1" applyFill="1" applyBorder="1" applyAlignment="1">
      <alignment horizontal="center" vertical="center"/>
    </xf>
    <xf numFmtId="10" fontId="7" fillId="0" borderId="15" xfId="3" applyNumberFormat="1" applyFont="1" applyFill="1" applyBorder="1" applyAlignment="1">
      <alignment horizontal="center" vertical="center"/>
    </xf>
    <xf numFmtId="39" fontId="7" fillId="0" borderId="8" xfId="1" applyNumberFormat="1" applyFont="1" applyFill="1" applyBorder="1" applyAlignment="1">
      <alignment horizontal="center" vertical="center"/>
    </xf>
    <xf numFmtId="39" fontId="7" fillId="0" borderId="15" xfId="1" applyNumberFormat="1" applyFont="1" applyFill="1" applyBorder="1" applyAlignment="1">
      <alignment horizontal="center" vertical="center"/>
    </xf>
    <xf numFmtId="0" fontId="7" fillId="0" borderId="6" xfId="0" applyFont="1" applyBorder="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left" vertical="center" wrapText="1"/>
    </xf>
    <xf numFmtId="165" fontId="9" fillId="6" borderId="17" xfId="1" applyFont="1" applyFill="1" applyBorder="1" applyAlignment="1">
      <alignment horizontal="center" vertical="center"/>
    </xf>
    <xf numFmtId="165" fontId="9" fillId="6" borderId="12" xfId="1" applyFont="1" applyFill="1" applyBorder="1" applyAlignment="1">
      <alignment horizontal="center" vertical="center"/>
    </xf>
    <xf numFmtId="165" fontId="9" fillId="6" borderId="18" xfId="1" applyFont="1" applyFill="1" applyBorder="1" applyAlignment="1">
      <alignment horizontal="center" vertical="center"/>
    </xf>
    <xf numFmtId="0" fontId="5" fillId="5" borderId="14" xfId="0" applyFont="1" applyFill="1" applyBorder="1" applyAlignment="1">
      <alignment horizontal="center"/>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cellXfs>
  <cellStyles count="5">
    <cellStyle name="Millares" xfId="1" builtinId="3"/>
    <cellStyle name="Millares [0]" xfId="4" builtinId="6"/>
    <cellStyle name="Moneda" xfId="2" builtinId="4"/>
    <cellStyle name="Normal" xfId="0" builtinId="0"/>
    <cellStyle name="Porcentaje" xfId="3" builtinId="5"/>
  </cellStyles>
  <dxfs count="1">
    <dxf>
      <font>
        <color rgb="FFFF0000"/>
      </font>
    </dxf>
  </dxfs>
  <tableStyles count="0" defaultTableStyle="TableStyleMedium2" defaultPivotStyle="PivotStyleLight16"/>
  <colors>
    <mruColors>
      <color rgb="FFFF00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6"/>
  <sheetViews>
    <sheetView tabSelected="1" topLeftCell="B28" zoomScale="90" zoomScaleNormal="90" zoomScaleSheetLayoutView="90" workbookViewId="0">
      <selection activeCell="F34" sqref="F34"/>
    </sheetView>
  </sheetViews>
  <sheetFormatPr baseColWidth="10" defaultColWidth="11.42578125" defaultRowHeight="15" x14ac:dyDescent="0.25"/>
  <cols>
    <col min="1" max="1" width="9.5703125" style="14" customWidth="1"/>
    <col min="2" max="2" width="74.140625" style="14" customWidth="1"/>
    <col min="3" max="3" width="1.5703125" style="14" customWidth="1"/>
    <col min="4" max="4" width="36" style="30" customWidth="1"/>
    <col min="5" max="5" width="18.28515625" style="14" customWidth="1"/>
    <col min="6" max="6" width="21.140625" style="14" customWidth="1"/>
    <col min="7" max="16384" width="11.42578125" style="14"/>
  </cols>
  <sheetData>
    <row r="1" spans="1:6" x14ac:dyDescent="0.25">
      <c r="B1" s="15" t="s">
        <v>54</v>
      </c>
      <c r="C1" s="15"/>
      <c r="D1" s="15"/>
    </row>
    <row r="2" spans="1:6" x14ac:dyDescent="0.25">
      <c r="B2" s="15" t="s">
        <v>22</v>
      </c>
      <c r="C2" s="15"/>
      <c r="D2" s="15"/>
    </row>
    <row r="3" spans="1:6" x14ac:dyDescent="0.25">
      <c r="B3" s="97"/>
      <c r="C3" s="97"/>
      <c r="D3" s="97"/>
    </row>
    <row r="4" spans="1:6" x14ac:dyDescent="0.25">
      <c r="A4" s="16"/>
      <c r="B4" s="17"/>
      <c r="C4" s="17"/>
      <c r="D4" s="18"/>
    </row>
    <row r="5" spans="1:6" x14ac:dyDescent="0.25">
      <c r="A5" s="16"/>
      <c r="B5" s="19" t="s">
        <v>16</v>
      </c>
      <c r="C5" s="17"/>
      <c r="D5" s="20"/>
    </row>
    <row r="6" spans="1:6" ht="14.25" customHeight="1" x14ac:dyDescent="0.25">
      <c r="A6" s="16"/>
      <c r="B6" s="98" t="s">
        <v>21</v>
      </c>
      <c r="C6" s="98"/>
      <c r="D6" s="98"/>
    </row>
    <row r="7" spans="1:6" x14ac:dyDescent="0.25">
      <c r="A7" s="16"/>
      <c r="B7" s="98"/>
      <c r="C7" s="98"/>
      <c r="D7" s="98"/>
    </row>
    <row r="8" spans="1:6" x14ac:dyDescent="0.25">
      <c r="A8" s="16"/>
      <c r="B8" s="98"/>
      <c r="C8" s="98"/>
      <c r="D8" s="98"/>
    </row>
    <row r="9" spans="1:6" x14ac:dyDescent="0.25">
      <c r="A9" s="16"/>
      <c r="B9" s="21"/>
      <c r="C9" s="21"/>
      <c r="D9" s="21"/>
    </row>
    <row r="10" spans="1:6" s="25" customFormat="1" ht="30" x14ac:dyDescent="0.25">
      <c r="A10" s="22"/>
      <c r="B10" s="23"/>
      <c r="C10" s="23"/>
      <c r="D10" s="24" t="str">
        <f>+'Registro de cifras'!D3</f>
        <v>CLINICA DE URGENCIAS BUCARAMANGA S.A.S</v>
      </c>
      <c r="E10" s="24" t="str">
        <f>+'Registro de cifras'!G3</f>
        <v>PROSERVANDA SG - SST S.A.S</v>
      </c>
      <c r="F10" s="80" t="str">
        <f>+'Registro de cifras'!I3</f>
        <v>U.T. RIESGOS LABORALES 2020</v>
      </c>
    </row>
    <row r="11" spans="1:6" x14ac:dyDescent="0.25">
      <c r="A11" s="16"/>
      <c r="B11" s="17"/>
      <c r="C11" s="17"/>
      <c r="D11" s="20" t="s">
        <v>89</v>
      </c>
      <c r="E11" s="20" t="s">
        <v>90</v>
      </c>
    </row>
    <row r="12" spans="1:6" x14ac:dyDescent="0.25">
      <c r="A12" s="26" t="s">
        <v>23</v>
      </c>
      <c r="B12" s="21"/>
      <c r="C12" s="21"/>
      <c r="D12" s="27"/>
    </row>
    <row r="13" spans="1:6" x14ac:dyDescent="0.25">
      <c r="A13" s="28" t="s">
        <v>24</v>
      </c>
      <c r="B13" s="13" t="s">
        <v>25</v>
      </c>
      <c r="C13" s="21"/>
      <c r="D13" s="29"/>
    </row>
    <row r="14" spans="1:6" s="59" customFormat="1" ht="114.75" x14ac:dyDescent="0.25">
      <c r="A14" s="28"/>
      <c r="B14" s="58" t="s">
        <v>26</v>
      </c>
      <c r="C14" s="21"/>
      <c r="D14" s="27" t="s">
        <v>61</v>
      </c>
      <c r="E14" s="76" t="s">
        <v>61</v>
      </c>
      <c r="F14" s="76" t="s">
        <v>61</v>
      </c>
    </row>
    <row r="15" spans="1:6" s="59" customFormat="1" ht="12.75" x14ac:dyDescent="0.25">
      <c r="A15" s="28"/>
      <c r="B15" s="60" t="s">
        <v>27</v>
      </c>
      <c r="C15" s="21"/>
      <c r="D15" s="29"/>
      <c r="E15" s="76"/>
      <c r="F15" s="76"/>
    </row>
    <row r="16" spans="1:6" s="59" customFormat="1" ht="12.75" x14ac:dyDescent="0.25">
      <c r="A16" s="28" t="s">
        <v>34</v>
      </c>
      <c r="B16" s="58" t="s">
        <v>28</v>
      </c>
      <c r="C16" s="21"/>
      <c r="D16" s="27" t="s">
        <v>61</v>
      </c>
      <c r="E16" s="76" t="s">
        <v>61</v>
      </c>
      <c r="F16" s="76" t="s">
        <v>61</v>
      </c>
    </row>
    <row r="17" spans="1:6" s="36" customFormat="1" ht="25.5" x14ac:dyDescent="0.25">
      <c r="A17" s="31" t="s">
        <v>35</v>
      </c>
      <c r="B17" s="58" t="s">
        <v>29</v>
      </c>
      <c r="C17" s="21"/>
      <c r="D17" s="27" t="s">
        <v>61</v>
      </c>
      <c r="E17" s="76" t="s">
        <v>61</v>
      </c>
      <c r="F17" s="76" t="s">
        <v>61</v>
      </c>
    </row>
    <row r="18" spans="1:6" s="36" customFormat="1" ht="12.75" x14ac:dyDescent="0.25">
      <c r="A18" s="31" t="s">
        <v>36</v>
      </c>
      <c r="B18" s="58" t="s">
        <v>30</v>
      </c>
      <c r="C18" s="21"/>
      <c r="D18" s="27" t="s">
        <v>61</v>
      </c>
      <c r="E18" s="76" t="s">
        <v>61</v>
      </c>
      <c r="F18" s="76" t="s">
        <v>61</v>
      </c>
    </row>
    <row r="19" spans="1:6" s="36" customFormat="1" ht="25.5" x14ac:dyDescent="0.25">
      <c r="A19" s="31" t="s">
        <v>37</v>
      </c>
      <c r="B19" s="58" t="s">
        <v>31</v>
      </c>
      <c r="C19" s="21"/>
      <c r="D19" s="27" t="s">
        <v>61</v>
      </c>
      <c r="E19" s="76" t="s">
        <v>61</v>
      </c>
      <c r="F19" s="76" t="s">
        <v>61</v>
      </c>
    </row>
    <row r="20" spans="1:6" s="36" customFormat="1" ht="12.75" x14ac:dyDescent="0.25">
      <c r="A20" s="31" t="s">
        <v>38</v>
      </c>
      <c r="B20" s="58" t="s">
        <v>32</v>
      </c>
      <c r="C20" s="21"/>
      <c r="D20" s="27" t="s">
        <v>61</v>
      </c>
      <c r="E20" s="76" t="s">
        <v>61</v>
      </c>
      <c r="F20" s="76" t="s">
        <v>61</v>
      </c>
    </row>
    <row r="21" spans="1:6" ht="84" customHeight="1" x14ac:dyDescent="0.25">
      <c r="A21" s="31"/>
      <c r="B21" s="58" t="s">
        <v>45</v>
      </c>
      <c r="C21" s="32"/>
      <c r="D21" s="61" t="s">
        <v>42</v>
      </c>
    </row>
    <row r="22" spans="1:6" x14ac:dyDescent="0.25">
      <c r="A22" s="35"/>
      <c r="B22" s="21" t="s">
        <v>44</v>
      </c>
      <c r="C22" s="36"/>
      <c r="D22" s="50"/>
    </row>
    <row r="23" spans="1:6" x14ac:dyDescent="0.25">
      <c r="A23" s="35"/>
      <c r="B23" s="21" t="s">
        <v>43</v>
      </c>
      <c r="C23" s="36"/>
      <c r="D23" s="50"/>
    </row>
    <row r="24" spans="1:6" ht="45" customHeight="1" x14ac:dyDescent="0.25">
      <c r="A24" s="35"/>
      <c r="B24" s="32" t="s">
        <v>33</v>
      </c>
      <c r="C24" s="21"/>
      <c r="D24" s="53"/>
    </row>
    <row r="25" spans="1:6" x14ac:dyDescent="0.25">
      <c r="A25" s="31" t="s">
        <v>50</v>
      </c>
      <c r="B25" s="32" t="s">
        <v>51</v>
      </c>
      <c r="C25" s="21"/>
      <c r="D25" s="27" t="s">
        <v>61</v>
      </c>
      <c r="E25" s="76" t="s">
        <v>61</v>
      </c>
      <c r="F25" s="76" t="s">
        <v>61</v>
      </c>
    </row>
    <row r="26" spans="1:6" x14ac:dyDescent="0.25">
      <c r="A26" s="35"/>
      <c r="B26" s="21" t="s">
        <v>53</v>
      </c>
      <c r="C26" s="21"/>
      <c r="D26" s="53"/>
    </row>
    <row r="27" spans="1:6" x14ac:dyDescent="0.25">
      <c r="A27" s="35"/>
      <c r="B27" s="21" t="s">
        <v>52</v>
      </c>
      <c r="C27" s="21"/>
      <c r="D27" s="53"/>
    </row>
    <row r="28" spans="1:6" x14ac:dyDescent="0.25">
      <c r="A28" s="35"/>
      <c r="B28" s="21"/>
      <c r="C28" s="21"/>
      <c r="D28" s="53"/>
    </row>
    <row r="29" spans="1:6" x14ac:dyDescent="0.2">
      <c r="A29" s="35"/>
      <c r="B29" s="34" t="s">
        <v>1</v>
      </c>
      <c r="C29" s="21"/>
      <c r="D29" s="47"/>
    </row>
    <row r="30" spans="1:6" x14ac:dyDescent="0.25">
      <c r="A30" s="35"/>
      <c r="B30" s="21"/>
      <c r="C30" s="21"/>
      <c r="D30" s="47"/>
    </row>
    <row r="31" spans="1:6" x14ac:dyDescent="0.2">
      <c r="A31" s="35"/>
      <c r="B31" s="81" t="s">
        <v>39</v>
      </c>
      <c r="C31" s="38"/>
      <c r="D31" s="79">
        <f>IFERROR((D32-D33),0)</f>
        <v>12190162362</v>
      </c>
      <c r="E31" s="85">
        <f>IFERROR((E32-E33),0)</f>
        <v>2204205128</v>
      </c>
      <c r="F31" s="85">
        <f>IFERROR((F32-F33),0)</f>
        <v>14394367490</v>
      </c>
    </row>
    <row r="32" spans="1:6" x14ac:dyDescent="0.2">
      <c r="A32" s="35"/>
      <c r="B32" s="82" t="s">
        <v>55</v>
      </c>
      <c r="C32" s="21"/>
      <c r="D32" s="54">
        <f>+'Registro de cifras'!D7</f>
        <v>35838435874</v>
      </c>
      <c r="E32" s="86">
        <f>+'Registro de cifras'!G7</f>
        <v>3131254073</v>
      </c>
      <c r="F32" s="86">
        <f>+'Registro de cifras'!I7</f>
        <v>38969689947</v>
      </c>
    </row>
    <row r="33" spans="1:6" x14ac:dyDescent="0.2">
      <c r="A33" s="35"/>
      <c r="B33" s="83"/>
      <c r="C33" s="21"/>
      <c r="D33" s="54">
        <f>+'Registro de cifras'!D11</f>
        <v>23648273512</v>
      </c>
      <c r="E33" s="86">
        <f>+'Registro de cifras'!G11</f>
        <v>927048945</v>
      </c>
      <c r="F33" s="86">
        <f>+'Registro de cifras'!I11</f>
        <v>24575322457</v>
      </c>
    </row>
    <row r="34" spans="1:6" x14ac:dyDescent="0.2">
      <c r="A34" s="35"/>
      <c r="B34" s="84"/>
      <c r="C34" s="42"/>
      <c r="D34" s="55" t="str">
        <f>IF(D31&gt;='Registro de cifras'!D42,"Cumple","Rechazada")</f>
        <v>Cumple</v>
      </c>
      <c r="E34" s="55" t="str">
        <f>IF(E31&gt;='Registro de cifras'!E42,"Cumple","Rechazada")</f>
        <v>Cumple</v>
      </c>
      <c r="F34" s="55" t="str">
        <f>IF(F31&gt;='Registro de cifras'!F42,"Cumple","Rechazada")</f>
        <v>Cumple</v>
      </c>
    </row>
    <row r="35" spans="1:6" x14ac:dyDescent="0.25">
      <c r="A35" s="35"/>
      <c r="B35" s="21"/>
      <c r="C35" s="21"/>
      <c r="D35" s="47"/>
      <c r="E35" s="47"/>
      <c r="F35" s="47"/>
    </row>
    <row r="36" spans="1:6" x14ac:dyDescent="0.2">
      <c r="A36" s="35"/>
      <c r="B36" s="37" t="s">
        <v>2</v>
      </c>
      <c r="C36" s="87"/>
      <c r="D36" s="88">
        <f>(IFERROR((D37/D38),2))</f>
        <v>0.50300433916358389</v>
      </c>
      <c r="E36" s="77">
        <f>(IFERROR((E37/E38),2))</f>
        <v>0.33397794552708243</v>
      </c>
      <c r="F36" s="93">
        <f>(IFERROR((F37/F38),2))</f>
        <v>0.49576170529516156</v>
      </c>
    </row>
    <row r="37" spans="1:6" x14ac:dyDescent="0.2">
      <c r="A37" s="35"/>
      <c r="B37" s="39" t="s">
        <v>3</v>
      </c>
      <c r="C37" s="89"/>
      <c r="D37" s="90">
        <f>'Registro de cifras'!D13</f>
        <v>37702922963</v>
      </c>
      <c r="E37" s="54">
        <f>'Registro de cifras'!G13</f>
        <v>1120682745</v>
      </c>
      <c r="F37" s="86">
        <f>'Registro de cifras'!I13</f>
        <v>38823605708</v>
      </c>
    </row>
    <row r="38" spans="1:6" x14ac:dyDescent="0.2">
      <c r="A38" s="35"/>
      <c r="B38" s="40" t="s">
        <v>4</v>
      </c>
      <c r="C38" s="89"/>
      <c r="D38" s="90">
        <f>'Registro de cifras'!D9</f>
        <v>74955462662</v>
      </c>
      <c r="E38" s="54">
        <f>'Registro de cifras'!G9</f>
        <v>3355559132</v>
      </c>
      <c r="F38" s="86">
        <f>'Registro de cifras'!I9</f>
        <v>78311021794</v>
      </c>
    </row>
    <row r="39" spans="1:6" x14ac:dyDescent="0.2">
      <c r="A39" s="35"/>
      <c r="B39" s="41"/>
      <c r="C39" s="91"/>
      <c r="D39" s="92" t="str">
        <f>IF(D36&lt;=75%,"Cumple","Rechazada")</f>
        <v>Cumple</v>
      </c>
      <c r="E39" s="92" t="str">
        <f>IF(E36&lt;=75%,"Cumple","Rechazada")</f>
        <v>Cumple</v>
      </c>
      <c r="F39" s="92" t="str">
        <f>IF(F36&lt;=75%,"Cumple","Rechazada")</f>
        <v>Cumple</v>
      </c>
    </row>
    <row r="40" spans="1:6" x14ac:dyDescent="0.25">
      <c r="A40" s="35"/>
      <c r="B40" s="21"/>
      <c r="C40" s="21"/>
      <c r="D40" s="47"/>
      <c r="E40" s="47"/>
      <c r="F40" s="47"/>
    </row>
    <row r="41" spans="1:6" x14ac:dyDescent="0.2">
      <c r="A41" s="35"/>
      <c r="B41" s="37" t="s">
        <v>5</v>
      </c>
      <c r="C41" s="87"/>
      <c r="D41" s="94">
        <f>IFERROR((D42/D43),0)</f>
        <v>1.5154778997212741</v>
      </c>
      <c r="E41" s="95">
        <f>IFERROR((E42/E43),0)</f>
        <v>3.3776577708095012</v>
      </c>
      <c r="F41" s="95">
        <f>IFERROR((F42/F43),0)</f>
        <v>1.5857244605919678</v>
      </c>
    </row>
    <row r="42" spans="1:6" x14ac:dyDescent="0.2">
      <c r="A42" s="35"/>
      <c r="B42" s="39" t="s">
        <v>6</v>
      </c>
      <c r="C42" s="89"/>
      <c r="D42" s="90">
        <f>'Registro de cifras'!D7</f>
        <v>35838435874</v>
      </c>
      <c r="E42" s="86">
        <f>'Registro de cifras'!G7</f>
        <v>3131254073</v>
      </c>
      <c r="F42" s="86">
        <f>'Registro de cifras'!I7</f>
        <v>38969689947</v>
      </c>
    </row>
    <row r="43" spans="1:6" x14ac:dyDescent="0.2">
      <c r="A43" s="35"/>
      <c r="B43" s="40" t="s">
        <v>7</v>
      </c>
      <c r="C43" s="89"/>
      <c r="D43" s="90">
        <f>'Registro de cifras'!D11</f>
        <v>23648273512</v>
      </c>
      <c r="E43" s="86">
        <f>'Registro de cifras'!G11</f>
        <v>927048945</v>
      </c>
      <c r="F43" s="86">
        <f>'Registro de cifras'!I11</f>
        <v>24575322457</v>
      </c>
    </row>
    <row r="44" spans="1:6" x14ac:dyDescent="0.2">
      <c r="A44" s="35"/>
      <c r="B44" s="41"/>
      <c r="C44" s="91"/>
      <c r="D44" s="92" t="str">
        <f>IF(D41&gt;=1,"Cumple","Rechazada")</f>
        <v>Cumple</v>
      </c>
      <c r="E44" s="92" t="str">
        <f t="shared" ref="E44:F44" si="0">IF(E41&gt;=1,"Cumple","Rechazada")</f>
        <v>Cumple</v>
      </c>
      <c r="F44" s="92" t="str">
        <f t="shared" si="0"/>
        <v>Cumple</v>
      </c>
    </row>
    <row r="45" spans="1:6" x14ac:dyDescent="0.25">
      <c r="A45" s="35"/>
      <c r="B45" s="21"/>
      <c r="C45" s="21"/>
      <c r="D45" s="47"/>
      <c r="E45" s="47"/>
      <c r="F45" s="47"/>
    </row>
    <row r="46" spans="1:6" x14ac:dyDescent="0.2">
      <c r="A46" s="35"/>
      <c r="B46" s="34" t="s">
        <v>73</v>
      </c>
      <c r="C46" s="21"/>
      <c r="D46" s="47"/>
      <c r="E46" s="47"/>
      <c r="F46" s="47"/>
    </row>
    <row r="47" spans="1:6" x14ac:dyDescent="0.25">
      <c r="A47" s="35"/>
      <c r="B47" s="21"/>
      <c r="C47" s="21"/>
      <c r="D47" s="47"/>
      <c r="E47" s="47"/>
      <c r="F47" s="47"/>
    </row>
    <row r="48" spans="1:6" x14ac:dyDescent="0.2">
      <c r="A48" s="35"/>
      <c r="B48" s="37" t="s">
        <v>74</v>
      </c>
      <c r="C48" s="87"/>
      <c r="D48" s="88">
        <f>IFERROR((D49/D50),0)</f>
        <v>4.2020911546603132E-2</v>
      </c>
      <c r="E48" s="77">
        <f>IFERROR((E49/E50),0)</f>
        <v>3.165881800178328E-2</v>
      </c>
      <c r="F48" s="93">
        <f>IFERROR((F49/F50),0)</f>
        <v>4.1514366898313448E-2</v>
      </c>
    </row>
    <row r="49" spans="1:6" x14ac:dyDescent="0.2">
      <c r="A49" s="35"/>
      <c r="B49" s="39" t="s">
        <v>75</v>
      </c>
      <c r="C49" s="89"/>
      <c r="D49" s="90">
        <f>+'Registro de cifras'!D26</f>
        <v>6360098879</v>
      </c>
      <c r="E49" s="54">
        <f>+'Registro de cifras'!G26</f>
        <v>246280490</v>
      </c>
      <c r="F49" s="86">
        <f>+'Registro de cifras'!I26</f>
        <v>6606379369</v>
      </c>
    </row>
    <row r="50" spans="1:6" x14ac:dyDescent="0.2">
      <c r="A50" s="35"/>
      <c r="B50" s="40" t="s">
        <v>76</v>
      </c>
      <c r="C50" s="89"/>
      <c r="D50" s="90">
        <f>+'Registro de cifras'!D24</f>
        <v>151355566667</v>
      </c>
      <c r="E50" s="54">
        <f>+'Registro de cifras'!G24</f>
        <v>7779206728</v>
      </c>
      <c r="F50" s="86">
        <f>+'Registro de cifras'!I24</f>
        <v>159134773395</v>
      </c>
    </row>
    <row r="51" spans="1:6" x14ac:dyDescent="0.2">
      <c r="A51" s="35"/>
      <c r="B51" s="41"/>
      <c r="C51" s="91"/>
      <c r="D51" s="92" t="str">
        <f>IF(D48&gt;=0.5%,"Cumple","Rechazada")</f>
        <v>Cumple</v>
      </c>
      <c r="E51" s="92" t="str">
        <f t="shared" ref="E51:F51" si="1">IF(E48&gt;=0.5%,"Cumple","Rechazada")</f>
        <v>Cumple</v>
      </c>
      <c r="F51" s="92" t="str">
        <f t="shared" si="1"/>
        <v>Cumple</v>
      </c>
    </row>
    <row r="52" spans="1:6" x14ac:dyDescent="0.2">
      <c r="A52" s="35"/>
      <c r="B52" s="43"/>
      <c r="C52" s="21"/>
      <c r="D52" s="47"/>
      <c r="E52" s="47"/>
      <c r="F52" s="47"/>
    </row>
    <row r="53" spans="1:6" x14ac:dyDescent="0.2">
      <c r="A53" s="35"/>
      <c r="B53" s="37" t="s">
        <v>77</v>
      </c>
      <c r="C53" s="87"/>
      <c r="D53" s="88">
        <f>IFERROR((D54/D55),0)</f>
        <v>3.2859738359952713E-2</v>
      </c>
      <c r="E53" s="93">
        <f>IFERROR((E54/E55),0)</f>
        <v>2.439205096800199E-2</v>
      </c>
      <c r="F53" s="93">
        <f>IFERROR((F54/F55),0)</f>
        <v>3.2445800605653351E-2</v>
      </c>
    </row>
    <row r="54" spans="1:6" x14ac:dyDescent="0.2">
      <c r="A54" s="35"/>
      <c r="B54" s="39" t="s">
        <v>78</v>
      </c>
      <c r="C54" s="89"/>
      <c r="D54" s="90">
        <f>+'Registro de cifras'!D30</f>
        <v>4973504320</v>
      </c>
      <c r="E54" s="86">
        <f>+'Registro de cifras'!G30</f>
        <v>189750807</v>
      </c>
      <c r="F54" s="86">
        <f>+'Registro de cifras'!I30</f>
        <v>5163255127</v>
      </c>
    </row>
    <row r="55" spans="1:6" x14ac:dyDescent="0.2">
      <c r="A55" s="35"/>
      <c r="B55" s="40" t="s">
        <v>76</v>
      </c>
      <c r="C55" s="89"/>
      <c r="D55" s="90">
        <f>+'Registro de cifras'!D24</f>
        <v>151355566667</v>
      </c>
      <c r="E55" s="86">
        <f>+'Registro de cifras'!G24</f>
        <v>7779206728</v>
      </c>
      <c r="F55" s="86">
        <f>+'Registro de cifras'!I24</f>
        <v>159134773395</v>
      </c>
    </row>
    <row r="56" spans="1:6" x14ac:dyDescent="0.2">
      <c r="A56" s="35"/>
      <c r="B56" s="41"/>
      <c r="C56" s="91"/>
      <c r="D56" s="92" t="str">
        <f>IF(D53&gt;=0.1%,"Cumple","Rechazada")</f>
        <v>Cumple</v>
      </c>
      <c r="E56" s="92" t="str">
        <f t="shared" ref="E56:F56" si="2">IF(E53&gt;=0.1%,"Cumple","Rechazada")</f>
        <v>Cumple</v>
      </c>
      <c r="F56" s="92" t="str">
        <f t="shared" si="2"/>
        <v>Cumple</v>
      </c>
    </row>
    <row r="57" spans="1:6" x14ac:dyDescent="0.2">
      <c r="A57" s="35"/>
      <c r="B57" s="43"/>
      <c r="C57" s="21"/>
      <c r="D57" s="47"/>
      <c r="E57" s="47"/>
      <c r="F57" s="47"/>
    </row>
    <row r="58" spans="1:6" x14ac:dyDescent="0.2">
      <c r="A58" s="35"/>
      <c r="B58" s="43"/>
      <c r="C58" s="21"/>
      <c r="D58" s="47"/>
      <c r="E58" s="47"/>
      <c r="F58" s="47"/>
    </row>
    <row r="59" spans="1:6" x14ac:dyDescent="0.2">
      <c r="A59" s="35"/>
      <c r="B59" s="43"/>
      <c r="C59" s="21"/>
      <c r="D59" s="55"/>
      <c r="E59" s="55"/>
      <c r="F59" s="55"/>
    </row>
    <row r="60" spans="1:6" x14ac:dyDescent="0.2">
      <c r="A60" s="35"/>
      <c r="B60" s="43"/>
      <c r="C60" s="21"/>
      <c r="D60" s="99" t="str">
        <f>IF(AND(F44="Cumple",F51="Cumple",F56="Cumple",F39="Cumple",F34="Cumple",F25="Cumple",F20="Cumple",F19="Cumple",F18="Cumple",F17="Cumple",F16="Cumple",F14="Cumple"),"Habilitado","Inhabilitado")</f>
        <v>Habilitado</v>
      </c>
      <c r="E60" s="100"/>
      <c r="F60" s="101"/>
    </row>
    <row r="61" spans="1:6" x14ac:dyDescent="0.2">
      <c r="A61" s="35"/>
      <c r="B61" s="43"/>
      <c r="C61" s="21"/>
      <c r="D61" s="48"/>
    </row>
    <row r="62" spans="1:6" x14ac:dyDescent="0.25">
      <c r="A62" s="35"/>
      <c r="B62" s="21" t="s">
        <v>8</v>
      </c>
      <c r="C62" s="21"/>
      <c r="D62" s="49"/>
    </row>
    <row r="63" spans="1:6" x14ac:dyDescent="0.25">
      <c r="A63" s="35"/>
      <c r="B63" s="21"/>
      <c r="C63" s="21"/>
      <c r="D63" s="50"/>
    </row>
    <row r="64" spans="1:6" x14ac:dyDescent="0.25">
      <c r="A64" s="35"/>
      <c r="B64" s="21"/>
      <c r="C64" s="21"/>
      <c r="D64" s="50"/>
    </row>
    <row r="65" spans="1:4" x14ac:dyDescent="0.25">
      <c r="A65" s="35"/>
      <c r="B65" s="44" t="s">
        <v>17</v>
      </c>
      <c r="C65" s="21"/>
      <c r="D65" s="56" t="s">
        <v>20</v>
      </c>
    </row>
    <row r="66" spans="1:4" x14ac:dyDescent="0.25">
      <c r="A66" s="35"/>
      <c r="B66" s="33" t="s">
        <v>19</v>
      </c>
      <c r="C66" s="21"/>
      <c r="D66" s="57" t="s">
        <v>19</v>
      </c>
    </row>
    <row r="67" spans="1:4" x14ac:dyDescent="0.25">
      <c r="A67" s="35"/>
      <c r="B67" s="36"/>
      <c r="C67" s="21"/>
      <c r="D67" s="57"/>
    </row>
    <row r="68" spans="1:4" x14ac:dyDescent="0.25">
      <c r="A68" s="35"/>
      <c r="B68" s="36"/>
      <c r="C68" s="21"/>
      <c r="D68" s="57"/>
    </row>
    <row r="69" spans="1:4" x14ac:dyDescent="0.25">
      <c r="A69" s="35"/>
      <c r="B69" s="36"/>
      <c r="C69" s="21"/>
      <c r="D69" s="57"/>
    </row>
    <row r="70" spans="1:4" x14ac:dyDescent="0.25">
      <c r="A70" s="35"/>
      <c r="B70" s="44" t="s">
        <v>18</v>
      </c>
      <c r="C70" s="21"/>
      <c r="D70" s="50"/>
    </row>
    <row r="71" spans="1:4" x14ac:dyDescent="0.25">
      <c r="A71" s="35"/>
      <c r="B71" s="33" t="s">
        <v>19</v>
      </c>
      <c r="C71" s="21"/>
      <c r="D71" s="50"/>
    </row>
    <row r="72" spans="1:4" x14ac:dyDescent="0.25">
      <c r="A72" s="45"/>
      <c r="B72" s="46"/>
      <c r="C72" s="46"/>
      <c r="D72" s="51"/>
    </row>
    <row r="73" spans="1:4" x14ac:dyDescent="0.25">
      <c r="D73" s="52"/>
    </row>
    <row r="74" spans="1:4" x14ac:dyDescent="0.25">
      <c r="D74" s="52"/>
    </row>
    <row r="75" spans="1:4" x14ac:dyDescent="0.25">
      <c r="D75" s="52"/>
    </row>
    <row r="76" spans="1:4" x14ac:dyDescent="0.25">
      <c r="D76" s="52"/>
    </row>
    <row r="77" spans="1:4" x14ac:dyDescent="0.25">
      <c r="D77" s="52"/>
    </row>
    <row r="78" spans="1:4" x14ac:dyDescent="0.25">
      <c r="D78" s="52"/>
    </row>
    <row r="79" spans="1:4" x14ac:dyDescent="0.25">
      <c r="D79" s="52"/>
    </row>
    <row r="80" spans="1:4" x14ac:dyDescent="0.25">
      <c r="D80" s="52"/>
    </row>
    <row r="81" spans="4:4" x14ac:dyDescent="0.25">
      <c r="D81" s="52"/>
    </row>
    <row r="82" spans="4:4" x14ac:dyDescent="0.25">
      <c r="D82" s="52"/>
    </row>
    <row r="83" spans="4:4" x14ac:dyDescent="0.25">
      <c r="D83" s="52"/>
    </row>
    <row r="84" spans="4:4" x14ac:dyDescent="0.25">
      <c r="D84" s="52"/>
    </row>
    <row r="85" spans="4:4" x14ac:dyDescent="0.25">
      <c r="D85" s="52"/>
    </row>
    <row r="86" spans="4:4" x14ac:dyDescent="0.25">
      <c r="D86" s="52"/>
    </row>
  </sheetData>
  <mergeCells count="3">
    <mergeCell ref="B3:D3"/>
    <mergeCell ref="B6:D8"/>
    <mergeCell ref="D60:F60"/>
  </mergeCells>
  <conditionalFormatting sqref="D60">
    <cfRule type="cellIs" dxfId="0" priority="1" operator="equal">
      <formula>"Inhabilitado"</formula>
    </cfRule>
  </conditionalFormatting>
  <printOptions horizontalCentered="1"/>
  <pageMargins left="0.70866141732283472" right="0.70866141732283472" top="0.74803149606299213" bottom="0.74803149606299213" header="0.31496062992125984" footer="0.31496062992125984"/>
  <pageSetup scale="58"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42"/>
  <sheetViews>
    <sheetView zoomScale="80" zoomScaleNormal="80" workbookViewId="0">
      <pane xSplit="2" ySplit="5" topLeftCell="C30" activePane="bottomRight" state="frozen"/>
      <selection pane="topRight" activeCell="C1" sqref="C1"/>
      <selection pane="bottomLeft" activeCell="A3" sqref="A3"/>
      <selection pane="bottomRight" activeCell="D39" sqref="D39"/>
    </sheetView>
  </sheetViews>
  <sheetFormatPr baseColWidth="10" defaultColWidth="11.42578125" defaultRowHeight="14.25" x14ac:dyDescent="0.2"/>
  <cols>
    <col min="1" max="1" width="3.5703125" style="1" customWidth="1"/>
    <col min="2" max="2" width="43.85546875" style="1" customWidth="1"/>
    <col min="3" max="3" width="1.5703125" style="1" customWidth="1"/>
    <col min="4" max="4" width="26.85546875" style="1" customWidth="1"/>
    <col min="5" max="5" width="2.7109375" style="5" customWidth="1"/>
    <col min="6" max="6" width="11.42578125" style="1"/>
    <col min="7" max="7" width="22.5703125" style="1" customWidth="1"/>
    <col min="8" max="8" width="11.42578125" style="1"/>
    <col min="9" max="9" width="24.28515625" style="1" customWidth="1"/>
    <col min="10" max="16384" width="11.42578125" style="1"/>
  </cols>
  <sheetData>
    <row r="2" spans="2:9" ht="15" x14ac:dyDescent="0.25">
      <c r="D2" s="10"/>
    </row>
    <row r="3" spans="2:9" s="8" customFormat="1" ht="66" customHeight="1" x14ac:dyDescent="0.25">
      <c r="D3" s="8" t="s">
        <v>87</v>
      </c>
      <c r="E3" s="9"/>
      <c r="G3" s="8" t="s">
        <v>88</v>
      </c>
      <c r="I3" s="8" t="s">
        <v>91</v>
      </c>
    </row>
    <row r="4" spans="2:9" s="8" customFormat="1" x14ac:dyDescent="0.25">
      <c r="D4" s="8" t="str">
        <f>+Evaluación!D11</f>
        <v>900.581.702-9</v>
      </c>
      <c r="E4" s="9"/>
      <c r="G4" s="8" t="s">
        <v>90</v>
      </c>
    </row>
    <row r="5" spans="2:9" s="8" customFormat="1" x14ac:dyDescent="0.25">
      <c r="D5" s="11">
        <v>43830</v>
      </c>
      <c r="E5" s="9"/>
      <c r="G5" s="11">
        <v>43830</v>
      </c>
      <c r="I5" s="11">
        <v>43830</v>
      </c>
    </row>
    <row r="7" spans="2:9" x14ac:dyDescent="0.2">
      <c r="B7" s="1" t="s">
        <v>9</v>
      </c>
      <c r="D7" s="1">
        <v>35838435874</v>
      </c>
      <c r="G7" s="1">
        <v>3131254073</v>
      </c>
      <c r="I7" s="1">
        <f>+D7+G7</f>
        <v>38969689947</v>
      </c>
    </row>
    <row r="8" spans="2:9" x14ac:dyDescent="0.2">
      <c r="B8" s="1" t="s">
        <v>10</v>
      </c>
      <c r="D8" s="1">
        <v>39117026788</v>
      </c>
      <c r="G8" s="1">
        <v>224305059</v>
      </c>
      <c r="I8" s="1">
        <f>+D8+G8</f>
        <v>39341331847</v>
      </c>
    </row>
    <row r="9" spans="2:9" ht="15" x14ac:dyDescent="0.25">
      <c r="B9" s="2" t="s">
        <v>11</v>
      </c>
      <c r="C9" s="2"/>
      <c r="D9" s="3">
        <f>SUM(D7:D8)</f>
        <v>74955462662</v>
      </c>
      <c r="E9" s="6"/>
      <c r="G9" s="3">
        <f>SUM(G7:G8)</f>
        <v>3355559132</v>
      </c>
      <c r="I9" s="12">
        <f>+D9+G9</f>
        <v>78311021794</v>
      </c>
    </row>
    <row r="11" spans="2:9" x14ac:dyDescent="0.2">
      <c r="B11" s="1" t="s">
        <v>12</v>
      </c>
      <c r="D11" s="1">
        <v>23648273512</v>
      </c>
      <c r="G11" s="1">
        <v>927048945</v>
      </c>
      <c r="I11" s="1">
        <f>+D11+G11</f>
        <v>24575322457</v>
      </c>
    </row>
    <row r="12" spans="2:9" x14ac:dyDescent="0.2">
      <c r="B12" s="1" t="s">
        <v>13</v>
      </c>
      <c r="D12" s="1">
        <v>14054649451</v>
      </c>
      <c r="G12" s="1">
        <v>193633800</v>
      </c>
      <c r="I12" s="1">
        <f>+D12+G12</f>
        <v>14248283251</v>
      </c>
    </row>
    <row r="13" spans="2:9" ht="15" x14ac:dyDescent="0.25">
      <c r="B13" s="2" t="s">
        <v>14</v>
      </c>
      <c r="C13" s="2"/>
      <c r="D13" s="3">
        <f>SUM(D11:D12)</f>
        <v>37702922963</v>
      </c>
      <c r="E13" s="6"/>
      <c r="G13" s="3">
        <f>SUM(G11:G12)</f>
        <v>1120682745</v>
      </c>
      <c r="I13" s="12">
        <f>+D13+G13</f>
        <v>38823605708</v>
      </c>
    </row>
    <row r="15" spans="2:9" ht="15" x14ac:dyDescent="0.25">
      <c r="B15" s="1" t="s">
        <v>0</v>
      </c>
      <c r="D15" s="3">
        <v>37252539699</v>
      </c>
      <c r="E15" s="6"/>
      <c r="G15" s="3">
        <v>2234876386</v>
      </c>
      <c r="I15" s="12">
        <f>+D15+G15</f>
        <v>39487416085</v>
      </c>
    </row>
    <row r="16" spans="2:9" x14ac:dyDescent="0.2">
      <c r="B16" s="1" t="s">
        <v>86</v>
      </c>
    </row>
    <row r="17" spans="2:9" x14ac:dyDescent="0.2">
      <c r="B17" s="1" t="s">
        <v>46</v>
      </c>
    </row>
    <row r="18" spans="2:9" x14ac:dyDescent="0.2">
      <c r="B18" s="1" t="s">
        <v>47</v>
      </c>
    </row>
    <row r="19" spans="2:9" x14ac:dyDescent="0.2">
      <c r="B19" s="1" t="s">
        <v>48</v>
      </c>
    </row>
    <row r="20" spans="2:9" x14ac:dyDescent="0.2">
      <c r="B20" s="1" t="s">
        <v>49</v>
      </c>
    </row>
    <row r="21" spans="2:9" ht="15" x14ac:dyDescent="0.25">
      <c r="B21" s="2" t="s">
        <v>15</v>
      </c>
      <c r="C21" s="2"/>
      <c r="D21" s="3">
        <f>SUM(D13,D15)</f>
        <v>74955462662</v>
      </c>
      <c r="E21" s="6"/>
      <c r="G21" s="3">
        <f>SUM(G13,G15)</f>
        <v>3355559131</v>
      </c>
      <c r="I21" s="1">
        <f>+D21+G21</f>
        <v>78311021793</v>
      </c>
    </row>
    <row r="22" spans="2:9" x14ac:dyDescent="0.2">
      <c r="D22" s="4">
        <f>D21-D9</f>
        <v>0</v>
      </c>
      <c r="E22" s="7"/>
      <c r="G22" s="4">
        <f>G21-G9</f>
        <v>-1</v>
      </c>
      <c r="I22" s="4">
        <f>I21-I9</f>
        <v>-1</v>
      </c>
    </row>
    <row r="24" spans="2:9" x14ac:dyDescent="0.2">
      <c r="B24" s="1" t="s">
        <v>69</v>
      </c>
      <c r="D24" s="1">
        <v>151355566667</v>
      </c>
      <c r="G24" s="1">
        <v>7779206728</v>
      </c>
      <c r="I24" s="1">
        <f>+D24+G24</f>
        <v>159134773395</v>
      </c>
    </row>
    <row r="26" spans="2:9" s="12" customFormat="1" ht="15" x14ac:dyDescent="0.25">
      <c r="B26" s="12" t="s">
        <v>68</v>
      </c>
      <c r="D26" s="12">
        <v>6360098879</v>
      </c>
      <c r="E26" s="73"/>
      <c r="G26" s="12">
        <v>246280490</v>
      </c>
      <c r="I26" s="1">
        <f>+D26+G26</f>
        <v>6606379369</v>
      </c>
    </row>
    <row r="27" spans="2:9" s="12" customFormat="1" ht="15" x14ac:dyDescent="0.25">
      <c r="B27" s="1"/>
      <c r="C27" s="1"/>
      <c r="D27" s="1"/>
      <c r="E27" s="73"/>
      <c r="G27" s="1"/>
    </row>
    <row r="28" spans="2:9" ht="15" x14ac:dyDescent="0.25">
      <c r="B28" s="12" t="s">
        <v>70</v>
      </c>
      <c r="C28" s="12"/>
      <c r="D28" s="12"/>
      <c r="G28" s="12"/>
      <c r="I28" s="1">
        <f>+D28+G28</f>
        <v>0</v>
      </c>
    </row>
    <row r="29" spans="2:9" x14ac:dyDescent="0.2">
      <c r="B29" s="1" t="s">
        <v>71</v>
      </c>
    </row>
    <row r="30" spans="2:9" ht="15" x14ac:dyDescent="0.25">
      <c r="B30" s="12" t="s">
        <v>72</v>
      </c>
      <c r="C30" s="12"/>
      <c r="D30" s="12">
        <v>4973504320</v>
      </c>
      <c r="G30" s="12">
        <v>189750807</v>
      </c>
      <c r="I30" s="1">
        <f>+D30+G30</f>
        <v>5163255127</v>
      </c>
    </row>
    <row r="36" spans="2:4" ht="15" x14ac:dyDescent="0.25">
      <c r="B36" s="12"/>
    </row>
    <row r="37" spans="2:4" ht="15" x14ac:dyDescent="0.25">
      <c r="B37" s="74" t="s">
        <v>92</v>
      </c>
      <c r="C37" s="74"/>
      <c r="D37" s="74">
        <v>6150741514</v>
      </c>
    </row>
    <row r="38" spans="2:4" ht="15" x14ac:dyDescent="0.25">
      <c r="B38" s="74" t="s">
        <v>93</v>
      </c>
      <c r="C38" s="74"/>
      <c r="D38" s="74">
        <v>4915361573</v>
      </c>
    </row>
    <row r="39" spans="2:4" ht="15" x14ac:dyDescent="0.25">
      <c r="B39" s="74" t="s">
        <v>94</v>
      </c>
      <c r="C39" s="74"/>
      <c r="D39" s="74">
        <v>4436904511</v>
      </c>
    </row>
    <row r="40" spans="2:4" ht="15" x14ac:dyDescent="0.25">
      <c r="B40" s="74"/>
      <c r="C40" s="74"/>
      <c r="D40" s="74"/>
    </row>
    <row r="41" spans="2:4" ht="15" x14ac:dyDescent="0.25">
      <c r="B41" s="74"/>
      <c r="C41" s="74"/>
      <c r="D41" s="74"/>
    </row>
    <row r="42" spans="2:4" ht="15" x14ac:dyDescent="0.25">
      <c r="B42" s="75">
        <v>0.2</v>
      </c>
      <c r="C42" s="74"/>
      <c r="D42" s="74">
        <f>SUM(D37:D41)*B42</f>
        <v>3100601519.6000004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B2:J14"/>
  <sheetViews>
    <sheetView showGridLines="0" workbookViewId="0">
      <selection activeCell="D8" sqref="D8"/>
    </sheetView>
  </sheetViews>
  <sheetFormatPr baseColWidth="10" defaultRowHeight="15" x14ac:dyDescent="0.25"/>
  <cols>
    <col min="2" max="2" width="3" customWidth="1"/>
    <col min="3" max="3" width="65.42578125" customWidth="1"/>
    <col min="4" max="4" width="17.5703125" customWidth="1"/>
    <col min="5" max="5" width="18" customWidth="1"/>
    <col min="6" max="6" width="21.28515625" customWidth="1"/>
    <col min="7" max="7" width="9" customWidth="1"/>
    <col min="8" max="8" width="12.5703125" bestFit="1" customWidth="1"/>
    <col min="9" max="9" width="13" customWidth="1"/>
  </cols>
  <sheetData>
    <row r="2" spans="2:10" ht="15" customHeight="1" x14ac:dyDescent="0.25">
      <c r="B2" s="103" t="s">
        <v>79</v>
      </c>
      <c r="C2" s="104"/>
      <c r="D2" s="104"/>
      <c r="E2" s="104"/>
      <c r="F2" s="104"/>
      <c r="G2" s="105"/>
    </row>
    <row r="3" spans="2:10" x14ac:dyDescent="0.25">
      <c r="B3" s="106" t="s">
        <v>56</v>
      </c>
      <c r="C3" s="107"/>
      <c r="D3" s="107"/>
      <c r="E3" s="107"/>
      <c r="F3" s="107"/>
      <c r="G3" s="108"/>
    </row>
    <row r="4" spans="2:10" x14ac:dyDescent="0.25">
      <c r="B4" s="106" t="str">
        <f>+Evaluación!F10</f>
        <v>U.T. RIESGOS LABORALES 2020</v>
      </c>
      <c r="C4" s="107"/>
      <c r="D4" s="107"/>
      <c r="E4" s="107"/>
      <c r="F4" s="107"/>
      <c r="G4" s="108"/>
    </row>
    <row r="5" spans="2:10" x14ac:dyDescent="0.25">
      <c r="B5" s="106" t="s">
        <v>80</v>
      </c>
      <c r="C5" s="107"/>
      <c r="D5" s="107"/>
      <c r="E5" s="107"/>
      <c r="F5" s="107"/>
      <c r="G5" s="108"/>
    </row>
    <row r="6" spans="2:10" x14ac:dyDescent="0.25">
      <c r="B6" s="96"/>
      <c r="C6" s="110" t="s">
        <v>95</v>
      </c>
      <c r="D6" s="110"/>
      <c r="E6" s="110"/>
      <c r="F6" s="110"/>
      <c r="G6" s="111"/>
    </row>
    <row r="7" spans="2:10" x14ac:dyDescent="0.25">
      <c r="B7" s="109" t="s">
        <v>57</v>
      </c>
      <c r="C7" s="109"/>
      <c r="D7" s="62" t="s">
        <v>58</v>
      </c>
      <c r="E7" s="62" t="s">
        <v>59</v>
      </c>
      <c r="F7" s="62" t="s">
        <v>60</v>
      </c>
      <c r="G7" s="62" t="s">
        <v>61</v>
      </c>
    </row>
    <row r="8" spans="2:10" ht="63.75" x14ac:dyDescent="0.25">
      <c r="B8" s="63" t="s">
        <v>62</v>
      </c>
      <c r="C8" s="64" t="s">
        <v>63</v>
      </c>
      <c r="D8" s="65" t="s">
        <v>96</v>
      </c>
      <c r="E8" s="66">
        <f>+'Registro de cifras'!I7-'Registro de cifras'!I11</f>
        <v>14394367490</v>
      </c>
      <c r="F8" s="66">
        <f>+'Registro de cifras'!D42</f>
        <v>3100601519.6000004</v>
      </c>
      <c r="G8" s="67" t="s">
        <v>64</v>
      </c>
    </row>
    <row r="9" spans="2:10" x14ac:dyDescent="0.25">
      <c r="B9" s="67" t="s">
        <v>40</v>
      </c>
      <c r="C9" s="64" t="s">
        <v>65</v>
      </c>
      <c r="D9" s="68">
        <v>0.75</v>
      </c>
      <c r="E9" s="69">
        <f>+'Registro de cifras'!I13/'Registro de cifras'!I9</f>
        <v>0.49576170529516156</v>
      </c>
      <c r="F9" s="69"/>
      <c r="G9" s="67" t="s">
        <v>64</v>
      </c>
    </row>
    <row r="10" spans="2:10" x14ac:dyDescent="0.25">
      <c r="B10" s="67" t="s">
        <v>66</v>
      </c>
      <c r="C10" s="64" t="s">
        <v>67</v>
      </c>
      <c r="D10" s="65" t="s">
        <v>41</v>
      </c>
      <c r="E10" s="70">
        <f>+'Registro de cifras'!I7/'Registro de cifras'!I11</f>
        <v>1.5857244605919678</v>
      </c>
      <c r="F10" s="70"/>
      <c r="G10" s="67" t="s">
        <v>64</v>
      </c>
      <c r="H10" s="71"/>
      <c r="I10" s="71"/>
      <c r="J10" s="72"/>
    </row>
    <row r="11" spans="2:10" ht="6" customHeight="1" x14ac:dyDescent="0.25"/>
    <row r="12" spans="2:10" x14ac:dyDescent="0.25">
      <c r="B12" s="67" t="s">
        <v>62</v>
      </c>
      <c r="C12" s="64" t="s">
        <v>81</v>
      </c>
      <c r="D12" s="65" t="s">
        <v>83</v>
      </c>
      <c r="E12" s="78">
        <f>+'Registro de cifras'!I26/'Registro de cifras'!I24</f>
        <v>4.1514366898313448E-2</v>
      </c>
      <c r="F12" s="66">
        <f>+'Registro de cifras'!D51*20%</f>
        <v>0</v>
      </c>
      <c r="G12" s="67" t="s">
        <v>64</v>
      </c>
    </row>
    <row r="13" spans="2:10" x14ac:dyDescent="0.25">
      <c r="B13" s="67" t="s">
        <v>40</v>
      </c>
      <c r="C13" s="64" t="s">
        <v>82</v>
      </c>
      <c r="D13" s="68" t="s">
        <v>84</v>
      </c>
      <c r="E13" s="78">
        <f>+'Registro de cifras'!I30/'Registro de cifras'!I24</f>
        <v>3.2445800605653351E-2</v>
      </c>
      <c r="F13" s="69"/>
      <c r="G13" s="67" t="s">
        <v>64</v>
      </c>
    </row>
    <row r="14" spans="2:10" x14ac:dyDescent="0.25">
      <c r="B14" s="102" t="s">
        <v>85</v>
      </c>
      <c r="C14" s="102"/>
      <c r="D14" s="102"/>
      <c r="E14" s="102"/>
      <c r="F14" s="102"/>
      <c r="G14" s="102"/>
    </row>
  </sheetData>
  <mergeCells count="7">
    <mergeCell ref="B14:G14"/>
    <mergeCell ref="B2:G2"/>
    <mergeCell ref="B3:G3"/>
    <mergeCell ref="B4:G4"/>
    <mergeCell ref="B5:G5"/>
    <mergeCell ref="B7:C7"/>
    <mergeCell ref="C6:G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Evaluación</vt:lpstr>
      <vt:lpstr>Registro de cifras</vt:lpstr>
      <vt:lpstr>Habilitación</vt:lpstr>
      <vt:lpstr>Evaluación!Área_de_impresión</vt:lpstr>
      <vt:lpstr>Evaluación!Títulos_a_imprimir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Sotelo Amaya Sandra Patricia</dc:creator>
  <cp:lastModifiedBy>gamal ochoa</cp:lastModifiedBy>
  <cp:lastPrinted>2019-06-20T16:15:24Z</cp:lastPrinted>
  <dcterms:created xsi:type="dcterms:W3CDTF">2017-02-06T15:11:54Z</dcterms:created>
  <dcterms:modified xsi:type="dcterms:W3CDTF">2020-09-16T00:47:44Z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