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VITACIONES PUBLICAS Y PROCESOS CONTRATACION 2019\RADICACION Y DIGITALIZACION\4ta publicacion\"/>
    </mc:Choice>
  </mc:AlternateContent>
  <bookViews>
    <workbookView xWindow="0" yWindow="0" windowWidth="14415" windowHeight="2745"/>
  </bookViews>
  <sheets>
    <sheet name="hojas de vida" sheetId="1" r:id="rId1"/>
    <sheet name="EXP PROPONENTE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G9" i="3" l="1"/>
  <c r="G10" i="3" s="1"/>
  <c r="H9" i="3" s="1"/>
  <c r="G4" i="3" s="1"/>
  <c r="J4" i="3" s="1"/>
  <c r="J3" i="3"/>
  <c r="J6" i="3" l="1"/>
  <c r="O24" i="1"/>
  <c r="N23" i="1"/>
  <c r="O21" i="1"/>
  <c r="O15" i="1"/>
  <c r="N8" i="1"/>
  <c r="N11" i="1" s="1"/>
  <c r="O11" i="1"/>
  <c r="N10" i="1"/>
  <c r="N12" i="1"/>
  <c r="N15" i="1" s="1"/>
  <c r="N13" i="1"/>
  <c r="N14" i="1"/>
  <c r="N16" i="1"/>
  <c r="N17" i="1"/>
  <c r="N18" i="1"/>
  <c r="N19" i="1"/>
  <c r="N20" i="1"/>
  <c r="N22" i="1"/>
  <c r="N24" i="1" s="1"/>
  <c r="N21" i="1" l="1"/>
  <c r="M23" i="1"/>
  <c r="M22" i="1"/>
  <c r="M20" i="1"/>
  <c r="M19" i="1"/>
  <c r="M18" i="1"/>
  <c r="M17" i="1"/>
  <c r="M16" i="1"/>
  <c r="M14" i="1"/>
  <c r="M13" i="1"/>
  <c r="M12" i="1"/>
  <c r="M15" i="1" s="1"/>
  <c r="M10" i="1"/>
  <c r="M9" i="1"/>
  <c r="M8" i="1"/>
  <c r="M21" i="1" l="1"/>
  <c r="M11" i="1"/>
  <c r="M24" i="1"/>
</calcChain>
</file>

<file path=xl/sharedStrings.xml><?xml version="1.0" encoding="utf-8"?>
<sst xmlns="http://schemas.openxmlformats.org/spreadsheetml/2006/main" count="132" uniqueCount="95">
  <si>
    <t>NOMBRE</t>
  </si>
  <si>
    <t>PROFESION</t>
  </si>
  <si>
    <t>ESPECIALIZACION</t>
  </si>
  <si>
    <t>EMPRESA</t>
  </si>
  <si>
    <t>CERTIFICACION</t>
  </si>
  <si>
    <t>FECHA INCIO</t>
  </si>
  <si>
    <t>FECHA FINAL</t>
  </si>
  <si>
    <t>DIAS</t>
  </si>
  <si>
    <t>SI</t>
  </si>
  <si>
    <t>CARGO</t>
  </si>
  <si>
    <t xml:space="preserve">TIPO EXPERIENCIA </t>
  </si>
  <si>
    <t>GERENTE PROYECTO</t>
  </si>
  <si>
    <t>COORDINADOR DE ZONA</t>
  </si>
  <si>
    <t>LUDY CIFUENTES CASTRO</t>
  </si>
  <si>
    <t>INGENIERO DE SISTEMAS</t>
  </si>
  <si>
    <t>GERENCIA DE PROYECTOS</t>
  </si>
  <si>
    <t>SERGIO ANDRES RODRIGUEZ VARGAS</t>
  </si>
  <si>
    <t>PROFESIONAL EN CIENCIAS DE LA INFORMACIÓN  BIBLIOTECOLOGIA Y ARCHIVISTICA</t>
  </si>
  <si>
    <t>N/A</t>
  </si>
  <si>
    <t>TIPIEL S.A</t>
  </si>
  <si>
    <t>DATA FILE - ICETEX</t>
  </si>
  <si>
    <t>CADENA COURRIER</t>
  </si>
  <si>
    <t>COORDINADOR CONTROL DOCUMENTOS</t>
  </si>
  <si>
    <t>COORDINADOR PROYECTO GESTIÓN DOCUMENTAL</t>
  </si>
  <si>
    <t>COORDINADOR DE PROYECTO DIGITALIZACIÓN</t>
  </si>
  <si>
    <t>INGENIERO INDUSTRIAL</t>
  </si>
  <si>
    <t>COLVISTA S.A.S</t>
  </si>
  <si>
    <t>SANDRA JANETH MARTINEZ</t>
  </si>
  <si>
    <t>CADENA S.A.</t>
  </si>
  <si>
    <t>CADENA S.A</t>
  </si>
  <si>
    <t>COORDINADOR DE PROYECTOS</t>
  </si>
  <si>
    <t>COLVISTA SAS</t>
  </si>
  <si>
    <t>La fecha de Inicio de la certificación e de TIPIEL - ICETEX, se toma desde la fecha de grado.</t>
  </si>
  <si>
    <t xml:space="preserve">COLVISTA S.A.S </t>
  </si>
  <si>
    <t>DIRECTOR DE PROYECTOS</t>
  </si>
  <si>
    <t>CATHERINE ORTIZ GONZALEZ</t>
  </si>
  <si>
    <t>GERENTE DE PROYECTO- OXIGENOS DE COLOMBIA</t>
  </si>
  <si>
    <t>COORDINADOR PROYECTO- UARIV</t>
  </si>
  <si>
    <t>GERENTE PROYECTO - MARIV</t>
  </si>
  <si>
    <t>ANEXO 7. EXPERIENCIA EQUIPO MNIMO</t>
  </si>
  <si>
    <t>folio</t>
  </si>
  <si>
    <t>UIS</t>
  </si>
  <si>
    <t>FOLIO</t>
  </si>
  <si>
    <t xml:space="preserve">GERENTE DE PROYECTOS de gestion documental, impresión y digitalizacion </t>
  </si>
  <si>
    <t xml:space="preserve">GERENTE DE PROYECTOS p1 lider tecnico digitalizacdor, p2 correspondencia p3 organización documentoal p4 digitalizacion p5 supernotariado y registro p6 interventoria digitalizacion p7 interventoria diogitalizacion p8 </t>
  </si>
  <si>
    <t xml:space="preserve">EAN </t>
  </si>
  <si>
    <t xml:space="preserve">OBSERVACION fomag </t>
  </si>
  <si>
    <t xml:space="preserve">se requerie que acredite la experiencia del 1/01/2015 a 14/04/2016 es a fin al objeto dell presente contrato </t>
  </si>
  <si>
    <t>dias validos</t>
  </si>
  <si>
    <t xml:space="preserve">RESULKTADO </t>
  </si>
  <si>
    <t>CUMPLE</t>
  </si>
  <si>
    <t>IMPAU</t>
  </si>
  <si>
    <t>catolica</t>
  </si>
  <si>
    <t>autonoma</t>
  </si>
  <si>
    <t xml:space="preserve">COORDINADOR DE PROYECTOS gestion documental, archivo </t>
  </si>
  <si>
    <t xml:space="preserve">JEFE DE OPERACIONES PROYECTOS gestion documental </t>
  </si>
  <si>
    <t xml:space="preserve">COORDINADOR DE PROYECTOS gestion documental </t>
  </si>
  <si>
    <t>CARTA DE REPRESENTANTE LEGAL PARA LA PRESENTACION DEL EXCEDENTE DEL EQUIPO DE TRABAJO</t>
  </si>
  <si>
    <t>FOLIO 51</t>
  </si>
  <si>
    <t>EXPERIENCIA DEL PROPONENTE</t>
  </si>
  <si>
    <t>ENTIDAD CONTRATANTE</t>
  </si>
  <si>
    <t>ACTIVIDAD CON EXPERIENCIA</t>
  </si>
  <si>
    <t>FECHA INICIO</t>
  </si>
  <si>
    <t>FONDO NACIONAL DEL AHORRO</t>
  </si>
  <si>
    <t>minimo 3 certificaciones</t>
  </si>
  <si>
    <t>PROYECTO DE RADICACION</t>
  </si>
  <si>
    <t>durante los últimos 7 años</t>
  </si>
  <si>
    <t xml:space="preserve">plazo mínimo 6 meses </t>
  </si>
  <si>
    <t>calificacion buena</t>
  </si>
  <si>
    <t>nombre contacto</t>
  </si>
  <si>
    <t>nit empresa</t>
  </si>
  <si>
    <t>OBJETO</t>
  </si>
  <si>
    <t>valor total 5 mil millones</t>
  </si>
  <si>
    <t>PLAZO EJECUCIÓN</t>
  </si>
  <si>
    <t>11 MESES</t>
  </si>
  <si>
    <t>GESTIÓN DOCUMENTAL, GESTIÓN DE IMPRESIÓN Y MENSAJERÍA EXPERESA PARA EL FNA</t>
  </si>
  <si>
    <t>% MIEMBRO UT</t>
  </si>
  <si>
    <t>VALOR ACREDITADO</t>
  </si>
  <si>
    <t>VALOR EJECUTADO</t>
  </si>
  <si>
    <t>OBSERVACIONES</t>
  </si>
  <si>
    <t>SE TOMA EL VALOR EJECUTADO CERTIFICADO</t>
  </si>
  <si>
    <t>MIEMBRO QUE ACREDITA EXPERIENCIA</t>
  </si>
  <si>
    <t>CADENA COURRIER SAS</t>
  </si>
  <si>
    <t xml:space="preserve">FIDUPREVISORA </t>
  </si>
  <si>
    <t>SUPERA 30% VALOR PRESUPUESTO $2,361,218,433</t>
  </si>
  <si>
    <t xml:space="preserve">CADENA  Y ANDES SCD SA </t>
  </si>
  <si>
    <t>10 MESES 15 DIAS</t>
  </si>
  <si>
    <t>DIGITALIZACION CERTIFICADA CON FINES PROBATORIOS</t>
  </si>
  <si>
    <t>PROYECTO DE DIGITALIZACIÓN CON FINES CERTIFICADOS</t>
  </si>
  <si>
    <t>DE ACUERDO CON LO EXIGIDO EN EL PLIEGO SE TOMA EL VALOR  FACTURADO HASTA LA FECHA, ES DECIR HASTA 30 JUNIO DE 2019</t>
  </si>
  <si>
    <t>CONFORMACIÓN EXPEDIENTES ELECTRÓNICOS</t>
  </si>
  <si>
    <t>6 MESES</t>
  </si>
  <si>
    <t>CONFORMACIÓN EXPEDIENTES ELECTRÓNICOS FNA</t>
  </si>
  <si>
    <t>FECHA FIN</t>
  </si>
  <si>
    <t xml:space="preserve">En la certificación de Colvista, las fechas no relacionan el dia, por lo tanto para las de inicio se tomo el ultimo del mes y para las de fin el 1 del mes.   se requerie que acredite la experiencia del 25/04/2016 a 14/08/2016 es a fin al objeto dell presente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</si>
</sst>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5" fontId="2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5" fontId="2" fillId="0" borderId="1" xfId="0" applyNumberFormat="1" applyFont="1" applyFill="1" applyBorder="1" applyAlignment="1">
      <alignment horizontal="right" wrapText="1"/>
    </xf>
    <xf numFmtId="15" fontId="2" fillId="0" borderId="0" xfId="0" applyNumberFormat="1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4" fontId="2" fillId="0" borderId="3" xfId="0" applyNumberFormat="1" applyFont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5" fontId="2" fillId="2" borderId="1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0" fillId="0" borderId="0" xfId="0" applyNumberForma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5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5" fontId="2" fillId="0" borderId="2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5" fontId="2" fillId="0" borderId="6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15" fontId="2" fillId="0" borderId="6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5" fontId="2" fillId="0" borderId="12" xfId="0" applyNumberFormat="1" applyFont="1" applyFill="1" applyBorder="1" applyAlignment="1">
      <alignment horizontal="right" wrapText="1"/>
    </xf>
    <xf numFmtId="15" fontId="2" fillId="0" borderId="3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15" fontId="2" fillId="0" borderId="9" xfId="0" applyNumberFormat="1" applyFont="1" applyBorder="1" applyAlignment="1">
      <alignment wrapText="1"/>
    </xf>
    <xf numFmtId="15" fontId="2" fillId="0" borderId="10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41" fontId="0" fillId="0" borderId="0" xfId="1" applyFont="1" applyAlignment="1">
      <alignment horizontal="center" vertical="center" wrapText="1"/>
    </xf>
    <xf numFmtId="42" fontId="0" fillId="0" borderId="0" xfId="2" applyFont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42" fontId="0" fillId="0" borderId="1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1" fontId="8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tabSelected="1" topLeftCell="A13" zoomScale="71" zoomScaleNormal="71" workbookViewId="0">
      <selection activeCell="P22" sqref="P22:P24"/>
    </sheetView>
  </sheetViews>
  <sheetFormatPr baseColWidth="10" defaultColWidth="10.85546875" defaultRowHeight="15" x14ac:dyDescent="0.25"/>
  <cols>
    <col min="1" max="1" width="20.7109375" style="2" customWidth="1"/>
    <col min="2" max="2" width="16.7109375" style="2" customWidth="1"/>
    <col min="3" max="4" width="20.42578125" style="2" customWidth="1"/>
    <col min="5" max="6" width="17.140625" style="2" customWidth="1"/>
    <col min="7" max="7" width="15.42578125" style="2" bestFit="1" customWidth="1"/>
    <col min="8" max="8" width="14.42578125" style="2" bestFit="1" customWidth="1"/>
    <col min="9" max="9" width="30.140625" style="2" customWidth="1"/>
    <col min="10" max="10" width="13.28515625" style="52" customWidth="1"/>
    <col min="11" max="11" width="10.85546875" style="2"/>
    <col min="12" max="12" width="9" style="2" bestFit="1" customWidth="1"/>
    <col min="13" max="13" width="8.140625" style="2" customWidth="1"/>
    <col min="14" max="14" width="10" style="2" customWidth="1"/>
    <col min="15" max="15" width="8.140625" style="2" customWidth="1"/>
    <col min="16" max="17" width="26.85546875" style="2" customWidth="1"/>
    <col min="18" max="16384" width="10.85546875" style="2"/>
  </cols>
  <sheetData>
    <row r="2" spans="1:18" x14ac:dyDescent="0.25">
      <c r="A2" s="30"/>
      <c r="B2" s="30"/>
      <c r="C2" s="30"/>
      <c r="D2" s="30"/>
      <c r="E2" s="30"/>
      <c r="F2" s="30"/>
      <c r="G2" s="30"/>
      <c r="H2" s="30"/>
      <c r="I2" s="30"/>
      <c r="J2" s="47"/>
      <c r="K2" s="30"/>
      <c r="L2" s="30"/>
      <c r="M2" s="30"/>
      <c r="N2" s="30"/>
      <c r="O2" s="30"/>
      <c r="P2" s="30"/>
      <c r="Q2" s="30"/>
    </row>
    <row r="3" spans="1:18" s="29" customFormat="1" ht="18.75" x14ac:dyDescent="0.25">
      <c r="A3" s="108" t="s">
        <v>39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31"/>
    </row>
    <row r="4" spans="1:18" s="29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47"/>
      <c r="K4" s="30"/>
      <c r="L4" s="30"/>
      <c r="M4" s="30"/>
      <c r="N4" s="30"/>
      <c r="O4" s="30"/>
      <c r="P4" s="30"/>
      <c r="Q4" s="30"/>
    </row>
    <row r="5" spans="1:18" s="29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47"/>
      <c r="K5" s="30"/>
      <c r="L5" s="30"/>
      <c r="M5" s="30"/>
      <c r="N5" s="30"/>
      <c r="O5" s="30"/>
      <c r="P5" s="30"/>
      <c r="Q5" s="30"/>
    </row>
    <row r="6" spans="1:18" s="29" customFormat="1" x14ac:dyDescent="0.25">
      <c r="A6" s="30"/>
      <c r="B6" s="30"/>
      <c r="C6" s="30"/>
      <c r="D6" s="30"/>
      <c r="E6" s="30"/>
      <c r="F6" s="30"/>
      <c r="G6" s="30"/>
      <c r="H6" s="30"/>
      <c r="I6" s="30"/>
      <c r="J6" s="47"/>
      <c r="K6" s="30"/>
      <c r="L6" s="30"/>
      <c r="M6" s="30"/>
      <c r="N6" s="30"/>
      <c r="O6" s="30"/>
      <c r="P6" s="30"/>
      <c r="Q6" s="30"/>
    </row>
    <row r="7" spans="1:18" s="29" customFormat="1" ht="30" x14ac:dyDescent="0.25">
      <c r="A7" s="28" t="s">
        <v>9</v>
      </c>
      <c r="B7" s="28" t="s">
        <v>0</v>
      </c>
      <c r="C7" s="28" t="s">
        <v>1</v>
      </c>
      <c r="D7" s="28" t="s">
        <v>40</v>
      </c>
      <c r="E7" s="28" t="s">
        <v>2</v>
      </c>
      <c r="F7" s="28"/>
      <c r="G7" s="28" t="s">
        <v>3</v>
      </c>
      <c r="H7" s="28" t="s">
        <v>4</v>
      </c>
      <c r="I7" s="28" t="s">
        <v>10</v>
      </c>
      <c r="J7" s="48" t="s">
        <v>42</v>
      </c>
      <c r="K7" s="28" t="s">
        <v>5</v>
      </c>
      <c r="L7" s="28" t="s">
        <v>6</v>
      </c>
      <c r="M7" s="28" t="s">
        <v>7</v>
      </c>
      <c r="N7" s="28" t="s">
        <v>48</v>
      </c>
      <c r="O7" s="28"/>
      <c r="P7" s="28" t="s">
        <v>46</v>
      </c>
      <c r="Q7" s="30" t="s">
        <v>49</v>
      </c>
    </row>
    <row r="8" spans="1:18" ht="107.25" customHeight="1" x14ac:dyDescent="0.25">
      <c r="A8" s="103" t="s">
        <v>11</v>
      </c>
      <c r="B8" s="110" t="s">
        <v>13</v>
      </c>
      <c r="C8" s="103" t="s">
        <v>14</v>
      </c>
      <c r="D8" s="12">
        <v>212</v>
      </c>
      <c r="E8" s="103" t="s">
        <v>15</v>
      </c>
      <c r="F8" s="12">
        <v>210</v>
      </c>
      <c r="G8" s="7" t="s">
        <v>33</v>
      </c>
      <c r="H8" s="7" t="s">
        <v>8</v>
      </c>
      <c r="I8" s="8" t="s">
        <v>44</v>
      </c>
      <c r="J8" s="34">
        <v>207</v>
      </c>
      <c r="K8" s="26">
        <v>37803</v>
      </c>
      <c r="L8" s="26">
        <v>42003</v>
      </c>
      <c r="M8" s="7">
        <f>DAYS360(K8,L8)</f>
        <v>4139</v>
      </c>
      <c r="N8" s="7">
        <f>DAYS360(D11,L8)</f>
        <v>1420</v>
      </c>
      <c r="O8" s="7"/>
      <c r="P8" s="109" t="s">
        <v>47</v>
      </c>
      <c r="Q8" s="41" t="s">
        <v>50</v>
      </c>
    </row>
    <row r="9" spans="1:18" ht="28.5" customHeight="1" x14ac:dyDescent="0.25">
      <c r="A9" s="103"/>
      <c r="B9" s="111"/>
      <c r="C9" s="103"/>
      <c r="D9" s="32">
        <v>35867</v>
      </c>
      <c r="E9" s="103"/>
      <c r="F9" s="36">
        <v>40997</v>
      </c>
      <c r="G9" s="6" t="s">
        <v>26</v>
      </c>
      <c r="H9" s="7" t="s">
        <v>8</v>
      </c>
      <c r="I9" s="37" t="s">
        <v>34</v>
      </c>
      <c r="J9" s="38">
        <v>208</v>
      </c>
      <c r="K9" s="39">
        <v>42005</v>
      </c>
      <c r="L9" s="39">
        <v>42474</v>
      </c>
      <c r="M9" s="40">
        <f>DAYS360(K9,L9)</f>
        <v>463</v>
      </c>
      <c r="N9" s="21">
        <v>0</v>
      </c>
      <c r="O9" s="7"/>
      <c r="P9" s="109"/>
      <c r="Q9" s="41"/>
    </row>
    <row r="10" spans="1:18" ht="57" customHeight="1" x14ac:dyDescent="0.25">
      <c r="A10" s="103"/>
      <c r="B10" s="111"/>
      <c r="C10" s="103"/>
      <c r="D10" s="12" t="s">
        <v>41</v>
      </c>
      <c r="E10" s="103"/>
      <c r="F10" s="53" t="s">
        <v>45</v>
      </c>
      <c r="G10" s="54" t="s">
        <v>29</v>
      </c>
      <c r="H10" s="23" t="s">
        <v>8</v>
      </c>
      <c r="I10" s="55" t="s">
        <v>43</v>
      </c>
      <c r="J10" s="56">
        <v>209</v>
      </c>
      <c r="K10" s="57">
        <v>42480</v>
      </c>
      <c r="L10" s="57">
        <v>43686</v>
      </c>
      <c r="M10" s="10">
        <f>DAYS360(K10,L10)</f>
        <v>1189</v>
      </c>
      <c r="N10" s="7">
        <f t="shared" ref="N10:N23" si="0">DAYS360(K10,L10)</f>
        <v>1189</v>
      </c>
      <c r="O10" s="7"/>
      <c r="P10" s="109"/>
      <c r="Q10" s="41"/>
    </row>
    <row r="11" spans="1:18" ht="33" customHeight="1" x14ac:dyDescent="0.25">
      <c r="A11" s="103"/>
      <c r="B11" s="111"/>
      <c r="C11" s="93"/>
      <c r="D11" s="43">
        <v>40563</v>
      </c>
      <c r="E11" s="112"/>
      <c r="F11" s="63"/>
      <c r="G11" s="64"/>
      <c r="H11" s="64"/>
      <c r="I11" s="64"/>
      <c r="J11" s="65"/>
      <c r="K11" s="66"/>
      <c r="L11" s="67"/>
      <c r="M11" s="9">
        <f>SUM(M8:M10)</f>
        <v>5791</v>
      </c>
      <c r="N11" s="7">
        <f>N8+N9+N10</f>
        <v>2609</v>
      </c>
      <c r="O11" s="7">
        <f>365*5</f>
        <v>1825</v>
      </c>
      <c r="P11" s="109"/>
      <c r="Q11" s="41"/>
      <c r="R11" s="5"/>
    </row>
    <row r="12" spans="1:18" ht="27" customHeight="1" x14ac:dyDescent="0.25">
      <c r="A12" s="103" t="s">
        <v>12</v>
      </c>
      <c r="B12" s="103" t="s">
        <v>16</v>
      </c>
      <c r="C12" s="103" t="s">
        <v>17</v>
      </c>
      <c r="D12" s="12">
        <v>195</v>
      </c>
      <c r="E12" s="103" t="s">
        <v>18</v>
      </c>
      <c r="F12" s="95" t="s">
        <v>18</v>
      </c>
      <c r="G12" s="58" t="s">
        <v>19</v>
      </c>
      <c r="H12" s="59" t="s">
        <v>8</v>
      </c>
      <c r="I12" s="60" t="s">
        <v>22</v>
      </c>
      <c r="J12" s="61">
        <v>192</v>
      </c>
      <c r="K12" s="62">
        <v>41261</v>
      </c>
      <c r="L12" s="62">
        <v>42186</v>
      </c>
      <c r="M12" s="11">
        <f>DAYS360(K12,L12)</f>
        <v>913</v>
      </c>
      <c r="N12" s="7">
        <f t="shared" si="0"/>
        <v>913</v>
      </c>
      <c r="O12" s="7"/>
      <c r="P12" s="103" t="s">
        <v>32</v>
      </c>
      <c r="Q12" s="33"/>
    </row>
    <row r="13" spans="1:18" ht="26.25" x14ac:dyDescent="0.25">
      <c r="A13" s="103"/>
      <c r="B13" s="103"/>
      <c r="C13" s="103"/>
      <c r="D13" s="32">
        <v>41260</v>
      </c>
      <c r="E13" s="103"/>
      <c r="F13" s="103"/>
      <c r="G13" s="6" t="s">
        <v>20</v>
      </c>
      <c r="H13" s="3" t="s">
        <v>8</v>
      </c>
      <c r="I13" s="8" t="s">
        <v>23</v>
      </c>
      <c r="J13" s="34">
        <v>193</v>
      </c>
      <c r="K13" s="26">
        <v>42208</v>
      </c>
      <c r="L13" s="26">
        <v>43017</v>
      </c>
      <c r="M13" s="11">
        <f>DAYS360(K13,L13)</f>
        <v>796</v>
      </c>
      <c r="N13" s="7">
        <f t="shared" si="0"/>
        <v>796</v>
      </c>
      <c r="O13" s="7"/>
      <c r="P13" s="103"/>
      <c r="Q13" s="33"/>
    </row>
    <row r="14" spans="1:18" ht="26.25" x14ac:dyDescent="0.25">
      <c r="A14" s="103"/>
      <c r="B14" s="103"/>
      <c r="C14" s="103"/>
      <c r="D14" s="12" t="s">
        <v>51</v>
      </c>
      <c r="E14" s="103"/>
      <c r="F14" s="103"/>
      <c r="G14" s="6" t="s">
        <v>21</v>
      </c>
      <c r="H14" s="3" t="s">
        <v>8</v>
      </c>
      <c r="I14" s="8" t="s">
        <v>24</v>
      </c>
      <c r="J14" s="34">
        <v>194</v>
      </c>
      <c r="K14" s="26">
        <v>43389</v>
      </c>
      <c r="L14" s="26">
        <v>43680</v>
      </c>
      <c r="M14" s="11">
        <f>DAYS360(K14,L14)</f>
        <v>287</v>
      </c>
      <c r="N14" s="7">
        <f t="shared" si="0"/>
        <v>287</v>
      </c>
      <c r="O14" s="7"/>
      <c r="P14" s="103"/>
      <c r="Q14" s="33"/>
    </row>
    <row r="15" spans="1:18" ht="28.5" customHeight="1" x14ac:dyDescent="0.25">
      <c r="A15" s="103"/>
      <c r="B15" s="103"/>
      <c r="C15" s="103"/>
      <c r="D15" s="32">
        <v>43034</v>
      </c>
      <c r="E15" s="103"/>
      <c r="F15" s="103"/>
      <c r="G15" s="1"/>
      <c r="H15" s="1"/>
      <c r="I15" s="1"/>
      <c r="J15" s="49"/>
      <c r="K15" s="27"/>
      <c r="L15" s="27"/>
      <c r="M15" s="4">
        <f>SUM(M12:M14)</f>
        <v>1996</v>
      </c>
      <c r="N15" s="7">
        <f>SUM(N12:N14)</f>
        <v>1996</v>
      </c>
      <c r="O15" s="7">
        <f>360*3</f>
        <v>1080</v>
      </c>
      <c r="P15" s="103"/>
      <c r="Q15" s="33"/>
      <c r="R15" s="5"/>
    </row>
    <row r="16" spans="1:18" ht="26.25" customHeight="1" x14ac:dyDescent="0.25">
      <c r="A16" s="99" t="s">
        <v>12</v>
      </c>
      <c r="B16" s="107" t="s">
        <v>35</v>
      </c>
      <c r="C16" s="101" t="s">
        <v>25</v>
      </c>
      <c r="D16" s="13">
        <v>182</v>
      </c>
      <c r="E16" s="101" t="s">
        <v>18</v>
      </c>
      <c r="F16" s="101" t="s">
        <v>18</v>
      </c>
      <c r="G16" s="14" t="s">
        <v>29</v>
      </c>
      <c r="H16" s="15" t="s">
        <v>8</v>
      </c>
      <c r="I16" s="79" t="s">
        <v>30</v>
      </c>
      <c r="J16" s="80">
        <v>178</v>
      </c>
      <c r="K16" s="39">
        <v>42485</v>
      </c>
      <c r="L16" s="39">
        <v>42596</v>
      </c>
      <c r="M16" s="22">
        <f>DAYS360(K16,L16)</f>
        <v>109</v>
      </c>
      <c r="N16" s="7">
        <f t="shared" si="0"/>
        <v>109</v>
      </c>
      <c r="O16" s="23"/>
      <c r="P16" s="93" t="s">
        <v>94</v>
      </c>
      <c r="Q16" s="33"/>
    </row>
    <row r="17" spans="1:18" ht="26.25" customHeight="1" x14ac:dyDescent="0.25">
      <c r="A17" s="99"/>
      <c r="B17" s="107"/>
      <c r="C17" s="101"/>
      <c r="D17" s="44">
        <v>35991</v>
      </c>
      <c r="E17" s="101"/>
      <c r="F17" s="101"/>
      <c r="G17" s="14" t="s">
        <v>21</v>
      </c>
      <c r="H17" s="15" t="s">
        <v>8</v>
      </c>
      <c r="I17" s="17" t="s">
        <v>54</v>
      </c>
      <c r="J17" s="50">
        <v>179</v>
      </c>
      <c r="K17" s="26">
        <v>43377</v>
      </c>
      <c r="L17" s="26">
        <v>43686</v>
      </c>
      <c r="M17" s="22">
        <f>DAYS360(K17,L17)</f>
        <v>305</v>
      </c>
      <c r="N17" s="7">
        <f t="shared" si="0"/>
        <v>305</v>
      </c>
      <c r="O17" s="24"/>
      <c r="P17" s="94"/>
      <c r="Q17" s="33"/>
    </row>
    <row r="18" spans="1:18" ht="34.5" customHeight="1" x14ac:dyDescent="0.25">
      <c r="A18" s="99"/>
      <c r="B18" s="107"/>
      <c r="C18" s="101"/>
      <c r="D18" s="13" t="s">
        <v>52</v>
      </c>
      <c r="E18" s="101"/>
      <c r="F18" s="101"/>
      <c r="G18" s="14" t="s">
        <v>31</v>
      </c>
      <c r="H18" s="15" t="s">
        <v>8</v>
      </c>
      <c r="I18" s="17" t="s">
        <v>36</v>
      </c>
      <c r="J18" s="50">
        <v>177</v>
      </c>
      <c r="K18" s="26">
        <v>40573</v>
      </c>
      <c r="L18" s="26">
        <v>40878</v>
      </c>
      <c r="M18" s="22">
        <f>DAYS360(K18,L18)</f>
        <v>301</v>
      </c>
      <c r="N18" s="7">
        <f t="shared" si="0"/>
        <v>301</v>
      </c>
      <c r="O18" s="24"/>
      <c r="P18" s="94"/>
      <c r="Q18" s="33"/>
    </row>
    <row r="19" spans="1:18" ht="31.5" customHeight="1" x14ac:dyDescent="0.25">
      <c r="A19" s="99"/>
      <c r="B19" s="107"/>
      <c r="C19" s="101"/>
      <c r="D19" s="44">
        <v>39107</v>
      </c>
      <c r="E19" s="101"/>
      <c r="F19" s="101"/>
      <c r="G19" s="16" t="s">
        <v>31</v>
      </c>
      <c r="H19" s="17" t="s">
        <v>8</v>
      </c>
      <c r="I19" s="17" t="s">
        <v>37</v>
      </c>
      <c r="J19" s="50">
        <v>177</v>
      </c>
      <c r="K19" s="26">
        <v>40939</v>
      </c>
      <c r="L19" s="26">
        <v>41426</v>
      </c>
      <c r="M19" s="22">
        <f>DAYS360(K19,L19)</f>
        <v>481</v>
      </c>
      <c r="N19" s="7">
        <f t="shared" si="0"/>
        <v>481</v>
      </c>
      <c r="O19" s="24"/>
      <c r="P19" s="94"/>
      <c r="Q19" s="33"/>
    </row>
    <row r="20" spans="1:18" ht="17.25" customHeight="1" x14ac:dyDescent="0.25">
      <c r="A20" s="99"/>
      <c r="B20" s="107"/>
      <c r="C20" s="101"/>
      <c r="D20" s="13"/>
      <c r="E20" s="101"/>
      <c r="F20" s="101"/>
      <c r="G20" s="16" t="s">
        <v>31</v>
      </c>
      <c r="H20" s="17" t="s">
        <v>8</v>
      </c>
      <c r="I20" s="17" t="s">
        <v>38</v>
      </c>
      <c r="J20" s="50">
        <v>176</v>
      </c>
      <c r="K20" s="26">
        <v>41486</v>
      </c>
      <c r="L20" s="26">
        <v>41957</v>
      </c>
      <c r="M20" s="22">
        <f>DAYS360(K20,L20)</f>
        <v>464</v>
      </c>
      <c r="N20" s="7">
        <f t="shared" si="0"/>
        <v>464</v>
      </c>
      <c r="O20" s="24"/>
      <c r="P20" s="94"/>
      <c r="Q20" s="33"/>
    </row>
    <row r="21" spans="1:18" ht="15.75" customHeight="1" x14ac:dyDescent="0.25">
      <c r="A21" s="100"/>
      <c r="B21" s="107"/>
      <c r="C21" s="102"/>
      <c r="D21" s="18"/>
      <c r="E21" s="102"/>
      <c r="F21" s="102"/>
      <c r="G21" s="19"/>
      <c r="H21" s="19"/>
      <c r="I21" s="19"/>
      <c r="J21" s="51"/>
      <c r="K21" s="27"/>
      <c r="L21" s="27"/>
      <c r="M21" s="20">
        <f>SUM(M16:M20)</f>
        <v>1660</v>
      </c>
      <c r="N21" s="7">
        <f>N16+N17+N18+N19+N20</f>
        <v>1660</v>
      </c>
      <c r="O21" s="25">
        <f>360*3</f>
        <v>1080</v>
      </c>
      <c r="P21" s="95"/>
      <c r="Q21" s="33"/>
      <c r="R21" s="5"/>
    </row>
    <row r="22" spans="1:18" ht="35.25" customHeight="1" x14ac:dyDescent="0.25">
      <c r="A22" s="103" t="s">
        <v>12</v>
      </c>
      <c r="B22" s="104" t="s">
        <v>27</v>
      </c>
      <c r="C22" s="103" t="s">
        <v>14</v>
      </c>
      <c r="D22" s="12">
        <v>162</v>
      </c>
      <c r="E22" s="93" t="s">
        <v>18</v>
      </c>
      <c r="F22" s="93" t="s">
        <v>18</v>
      </c>
      <c r="G22" s="7" t="s">
        <v>26</v>
      </c>
      <c r="H22" s="7" t="s">
        <v>8</v>
      </c>
      <c r="I22" s="8" t="s">
        <v>56</v>
      </c>
      <c r="J22" s="34">
        <v>158</v>
      </c>
      <c r="K22" s="26">
        <v>40910</v>
      </c>
      <c r="L22" s="26">
        <v>42484</v>
      </c>
      <c r="M22" s="7">
        <f>DAYS360(K22,L22)</f>
        <v>1552</v>
      </c>
      <c r="N22" s="7">
        <f t="shared" si="0"/>
        <v>1552</v>
      </c>
      <c r="O22" s="23"/>
      <c r="P22" s="96"/>
      <c r="Q22" s="42"/>
    </row>
    <row r="23" spans="1:18" ht="35.25" customHeight="1" x14ac:dyDescent="0.25">
      <c r="A23" s="103"/>
      <c r="B23" s="104"/>
      <c r="C23" s="103"/>
      <c r="D23" s="32">
        <v>38429</v>
      </c>
      <c r="E23" s="94"/>
      <c r="F23" s="94"/>
      <c r="G23" s="23" t="s">
        <v>28</v>
      </c>
      <c r="H23" s="23" t="s">
        <v>8</v>
      </c>
      <c r="I23" s="23" t="s">
        <v>55</v>
      </c>
      <c r="J23" s="56">
        <v>160</v>
      </c>
      <c r="K23" s="57">
        <v>42485</v>
      </c>
      <c r="L23" s="57">
        <v>43686</v>
      </c>
      <c r="M23" s="7">
        <f>DAYS360(K23,L23)</f>
        <v>1184</v>
      </c>
      <c r="N23" s="7">
        <f t="shared" si="0"/>
        <v>1184</v>
      </c>
      <c r="O23" s="24"/>
      <c r="P23" s="97"/>
      <c r="Q23" s="42"/>
    </row>
    <row r="24" spans="1:18" x14ac:dyDescent="0.25">
      <c r="A24" s="103"/>
      <c r="B24" s="104"/>
      <c r="C24" s="103"/>
      <c r="D24" s="12" t="s">
        <v>53</v>
      </c>
      <c r="E24" s="94"/>
      <c r="F24" s="105"/>
      <c r="G24" s="70"/>
      <c r="H24" s="71"/>
      <c r="I24" s="71"/>
      <c r="J24" s="72"/>
      <c r="K24" s="73"/>
      <c r="L24" s="74"/>
      <c r="M24" s="68">
        <f>SUM(M22:M23)</f>
        <v>2736</v>
      </c>
      <c r="N24" s="35">
        <f>SUM(N22:N23)</f>
        <v>2736</v>
      </c>
      <c r="O24" s="35">
        <f>O21</f>
        <v>1080</v>
      </c>
      <c r="P24" s="98"/>
      <c r="Q24" s="42"/>
      <c r="R24" s="5"/>
    </row>
    <row r="25" spans="1:18" x14ac:dyDescent="0.25">
      <c r="A25" s="103"/>
      <c r="B25" s="104"/>
      <c r="C25" s="103"/>
      <c r="D25" s="45">
        <v>40927</v>
      </c>
      <c r="E25" s="95"/>
      <c r="F25" s="106"/>
      <c r="G25" s="75"/>
      <c r="H25" s="76"/>
      <c r="I25" s="76"/>
      <c r="J25" s="77"/>
      <c r="K25" s="76"/>
      <c r="L25" s="78"/>
      <c r="M25" s="69"/>
      <c r="N25" s="46"/>
      <c r="O25" s="46"/>
      <c r="P25" s="46"/>
    </row>
    <row r="27" spans="1:18" ht="90" x14ac:dyDescent="0.25">
      <c r="A27" s="2" t="s">
        <v>57</v>
      </c>
      <c r="B27" s="2" t="s">
        <v>58</v>
      </c>
    </row>
  </sheetData>
  <mergeCells count="24">
    <mergeCell ref="A3:P3"/>
    <mergeCell ref="A8:A11"/>
    <mergeCell ref="P8:P11"/>
    <mergeCell ref="B12:B15"/>
    <mergeCell ref="C12:C15"/>
    <mergeCell ref="E12:E15"/>
    <mergeCell ref="P12:P15"/>
    <mergeCell ref="A12:A15"/>
    <mergeCell ref="B8:B11"/>
    <mergeCell ref="C8:C11"/>
    <mergeCell ref="E8:E11"/>
    <mergeCell ref="F12:F15"/>
    <mergeCell ref="P16:P21"/>
    <mergeCell ref="P22:P24"/>
    <mergeCell ref="A16:A21"/>
    <mergeCell ref="F16:F21"/>
    <mergeCell ref="A22:A25"/>
    <mergeCell ref="B22:B25"/>
    <mergeCell ref="C22:C25"/>
    <mergeCell ref="E22:E25"/>
    <mergeCell ref="F22:F25"/>
    <mergeCell ref="B16:B21"/>
    <mergeCell ref="C16:C21"/>
    <mergeCell ref="E16:E21"/>
  </mergeCell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6" sqref="F6"/>
    </sheetView>
  </sheetViews>
  <sheetFormatPr baseColWidth="10" defaultColWidth="12.5703125" defaultRowHeight="15" x14ac:dyDescent="0.25"/>
  <cols>
    <col min="1" max="1" width="15.5703125" style="83" customWidth="1"/>
    <col min="2" max="2" width="16.42578125" style="83" customWidth="1"/>
    <col min="3" max="3" width="10.140625" style="83" customWidth="1"/>
    <col min="4" max="4" width="10.42578125" style="83" customWidth="1"/>
    <col min="5" max="5" width="10.85546875" style="83" customWidth="1"/>
    <col min="6" max="6" width="24.7109375" style="83" customWidth="1"/>
    <col min="7" max="7" width="16.140625" style="83" bestFit="1" customWidth="1"/>
    <col min="8" max="8" width="15.28515625" style="83" customWidth="1"/>
    <col min="9" max="9" width="10.28515625" style="83" customWidth="1"/>
    <col min="10" max="10" width="16.5703125" style="83" bestFit="1" customWidth="1"/>
    <col min="11" max="11" width="26.28515625" style="83" customWidth="1"/>
    <col min="12" max="12" width="14.140625" style="83" customWidth="1"/>
    <col min="13" max="16384" width="12.5703125" style="83"/>
  </cols>
  <sheetData>
    <row r="1" spans="1:12" ht="21.75" customHeight="1" x14ac:dyDescent="0.25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60" x14ac:dyDescent="0.25">
      <c r="A2" s="88" t="s">
        <v>60</v>
      </c>
      <c r="B2" s="88" t="s">
        <v>61</v>
      </c>
      <c r="C2" s="88" t="s">
        <v>62</v>
      </c>
      <c r="D2" s="88" t="s">
        <v>93</v>
      </c>
      <c r="E2" s="88" t="s">
        <v>73</v>
      </c>
      <c r="F2" s="88" t="s">
        <v>71</v>
      </c>
      <c r="G2" s="88" t="s">
        <v>78</v>
      </c>
      <c r="H2" s="88" t="s">
        <v>81</v>
      </c>
      <c r="I2" s="88" t="s">
        <v>76</v>
      </c>
      <c r="J2" s="88" t="s">
        <v>77</v>
      </c>
      <c r="K2" s="88" t="s">
        <v>79</v>
      </c>
      <c r="L2" s="88" t="s">
        <v>84</v>
      </c>
    </row>
    <row r="3" spans="1:12" ht="60" x14ac:dyDescent="0.25">
      <c r="A3" s="82" t="s">
        <v>63</v>
      </c>
      <c r="B3" s="82" t="s">
        <v>65</v>
      </c>
      <c r="C3" s="89">
        <v>43252</v>
      </c>
      <c r="D3" s="89">
        <v>43585</v>
      </c>
      <c r="E3" s="89" t="s">
        <v>74</v>
      </c>
      <c r="F3" s="82" t="s">
        <v>75</v>
      </c>
      <c r="G3" s="90">
        <v>10021164757</v>
      </c>
      <c r="H3" s="90" t="s">
        <v>82</v>
      </c>
      <c r="I3" s="91">
        <v>0.34</v>
      </c>
      <c r="J3" s="90">
        <f>+G3*I3</f>
        <v>3407196017.3800001</v>
      </c>
      <c r="K3" s="81" t="s">
        <v>80</v>
      </c>
      <c r="L3" s="82" t="s">
        <v>8</v>
      </c>
    </row>
    <row r="4" spans="1:12" ht="60" x14ac:dyDescent="0.25">
      <c r="A4" s="82" t="s">
        <v>83</v>
      </c>
      <c r="B4" s="82" t="s">
        <v>88</v>
      </c>
      <c r="C4" s="89">
        <v>43362</v>
      </c>
      <c r="D4" s="89">
        <v>43680</v>
      </c>
      <c r="E4" s="82" t="s">
        <v>86</v>
      </c>
      <c r="F4" s="82" t="s">
        <v>87</v>
      </c>
      <c r="G4" s="90">
        <f>+H9</f>
        <v>4439425489.3000002</v>
      </c>
      <c r="H4" s="82" t="s">
        <v>85</v>
      </c>
      <c r="I4" s="91">
        <v>1</v>
      </c>
      <c r="J4" s="90">
        <f>+G4</f>
        <v>4439425489.3000002</v>
      </c>
      <c r="K4" s="81" t="s">
        <v>89</v>
      </c>
      <c r="L4" s="82" t="s">
        <v>8</v>
      </c>
    </row>
    <row r="5" spans="1:12" ht="45" x14ac:dyDescent="0.25">
      <c r="A5" s="82" t="s">
        <v>63</v>
      </c>
      <c r="B5" s="82" t="s">
        <v>90</v>
      </c>
      <c r="C5" s="89">
        <v>43070</v>
      </c>
      <c r="D5" s="89">
        <v>43250</v>
      </c>
      <c r="E5" s="82" t="s">
        <v>91</v>
      </c>
      <c r="F5" s="82" t="s">
        <v>92</v>
      </c>
      <c r="G5" s="90">
        <v>5454785268</v>
      </c>
      <c r="H5" s="82" t="s">
        <v>82</v>
      </c>
      <c r="I5" s="91">
        <v>0.91</v>
      </c>
      <c r="J5" s="90">
        <f>+G5*I5</f>
        <v>4963854593.8800001</v>
      </c>
      <c r="K5" s="82"/>
      <c r="L5" s="82" t="s">
        <v>8</v>
      </c>
    </row>
    <row r="6" spans="1:12" ht="15.75" x14ac:dyDescent="0.25">
      <c r="G6" s="87"/>
      <c r="I6" s="84"/>
      <c r="J6" s="92">
        <f>SUM(J3:J5)</f>
        <v>12810476100.560001</v>
      </c>
    </row>
    <row r="8" spans="1:12" x14ac:dyDescent="0.25">
      <c r="G8" s="85">
        <v>472279307</v>
      </c>
    </row>
    <row r="9" spans="1:12" x14ac:dyDescent="0.25">
      <c r="G9" s="85">
        <f>+G8/30*3</f>
        <v>47227930.700000003</v>
      </c>
      <c r="H9" s="87">
        <f>4958932727-G10</f>
        <v>4439425489.3000002</v>
      </c>
    </row>
    <row r="10" spans="1:12" x14ac:dyDescent="0.25">
      <c r="G10" s="85">
        <f>SUM(G8:G9)</f>
        <v>519507237.69999999</v>
      </c>
      <c r="L10" s="86"/>
    </row>
    <row r="12" spans="1:12" ht="30" x14ac:dyDescent="0.25">
      <c r="A12" s="83" t="s">
        <v>64</v>
      </c>
      <c r="B12" s="83" t="s">
        <v>8</v>
      </c>
    </row>
    <row r="13" spans="1:12" ht="30" x14ac:dyDescent="0.25">
      <c r="A13" s="83" t="s">
        <v>66</v>
      </c>
      <c r="B13" s="83" t="s">
        <v>8</v>
      </c>
    </row>
    <row r="14" spans="1:12" ht="30" x14ac:dyDescent="0.25">
      <c r="A14" s="83" t="s">
        <v>67</v>
      </c>
      <c r="B14" s="83" t="s">
        <v>8</v>
      </c>
    </row>
    <row r="15" spans="1:12" ht="30" x14ac:dyDescent="0.25">
      <c r="A15" s="83" t="s">
        <v>68</v>
      </c>
      <c r="B15" s="83" t="s">
        <v>8</v>
      </c>
    </row>
    <row r="16" spans="1:12" ht="30" x14ac:dyDescent="0.25">
      <c r="A16" s="83" t="s">
        <v>69</v>
      </c>
      <c r="B16" s="83" t="s">
        <v>8</v>
      </c>
    </row>
    <row r="17" spans="1:2" x14ac:dyDescent="0.25">
      <c r="A17" s="83" t="s">
        <v>70</v>
      </c>
      <c r="B17" s="83" t="s">
        <v>8</v>
      </c>
    </row>
    <row r="18" spans="1:2" ht="30" x14ac:dyDescent="0.25">
      <c r="A18" s="83" t="s">
        <v>72</v>
      </c>
      <c r="B18" s="83" t="s">
        <v>8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hojas de vida</vt:lpstr>
      <vt:lpstr>EXP PROPONENTE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Castillo Abella Sandra</dc:creator>
  <cp:lastModifiedBy>Moreno Mateus Ximena</cp:lastModifiedBy>
  <cp:lastPrinted>2019-08-10T16:42:53Z</cp:lastPrinted>
  <dcterms:created xsi:type="dcterms:W3CDTF">2019-07-16T22:42:08Z</dcterms:created>
  <dcterms:modified xsi:type="dcterms:W3CDTF">2019-08-14T19:39:27Z</dcterms:modified>
</cp:coreProperties>
</file>